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790" yWindow="120" windowWidth="12750" windowHeight="10215" activeTab="2"/>
  </bookViews>
  <sheets>
    <sheet name="PO Térreo" sheetId="1" r:id="rId1"/>
    <sheet name="CR Térreo" sheetId="2" r:id="rId2"/>
    <sheet name="Composição" sheetId="4" r:id="rId3"/>
  </sheets>
  <externalReferences>
    <externalReference r:id="rId4"/>
  </externalReferences>
  <definedNames>
    <definedName name="_xlnm._FilterDatabase" localSheetId="0" hidden="1">'PO Térreo'!#REF!</definedName>
    <definedName name="_xlnm.Print_Area" localSheetId="2">Composição!$A$1:$J$242</definedName>
    <definedName name="_xlnm.Print_Area" localSheetId="1">'CR Térreo'!$A$1:$H$45</definedName>
    <definedName name="_xlnm.Print_Area" localSheetId="0">'PO Térreo'!$A$1:$I$192</definedName>
  </definedNames>
  <calcPr calcId="124519"/>
</workbook>
</file>

<file path=xl/calcChain.xml><?xml version="1.0" encoding="utf-8"?>
<calcChain xmlns="http://schemas.openxmlformats.org/spreadsheetml/2006/main">
  <c r="B33" i="2"/>
  <c r="B32"/>
  <c r="B31"/>
  <c r="B30"/>
  <c r="B29"/>
  <c r="B28"/>
  <c r="B27"/>
  <c r="B26"/>
  <c r="B25"/>
  <c r="B24"/>
  <c r="B23"/>
  <c r="B22"/>
  <c r="H240" i="4" l="1"/>
  <c r="H239"/>
  <c r="H238"/>
  <c r="I238" l="1"/>
  <c r="E188" i="1" l="1"/>
  <c r="H235" i="4" l="1"/>
  <c r="H234"/>
  <c r="H233"/>
  <c r="I233" s="1"/>
  <c r="H91" i="1" l="1"/>
  <c r="I91" s="1"/>
  <c r="H230" i="4"/>
  <c r="H229"/>
  <c r="H228"/>
  <c r="I228" l="1"/>
  <c r="H187"/>
  <c r="H186"/>
  <c r="H185"/>
  <c r="H184"/>
  <c r="H183"/>
  <c r="H173"/>
  <c r="H172"/>
  <c r="H171"/>
  <c r="H170"/>
  <c r="H169"/>
  <c r="H225"/>
  <c r="H224"/>
  <c r="H223"/>
  <c r="H218"/>
  <c r="H220"/>
  <c r="H219"/>
  <c r="H217"/>
  <c r="H202"/>
  <c r="H201"/>
  <c r="H200"/>
  <c r="H197"/>
  <c r="H196"/>
  <c r="H195"/>
  <c r="H192"/>
  <c r="H191"/>
  <c r="H190"/>
  <c r="H214"/>
  <c r="H213"/>
  <c r="I223" l="1"/>
  <c r="I195"/>
  <c r="I169"/>
  <c r="I183"/>
  <c r="I217"/>
  <c r="I200"/>
  <c r="I190"/>
  <c r="I213"/>
  <c r="H206" l="1"/>
  <c r="H205"/>
  <c r="H210"/>
  <c r="H209"/>
  <c r="I205" l="1"/>
  <c r="I209"/>
  <c r="H82" i="1" l="1"/>
  <c r="I82" s="1"/>
  <c r="H180" i="4"/>
  <c r="H179"/>
  <c r="H178"/>
  <c r="H177"/>
  <c r="H176"/>
  <c r="H166"/>
  <c r="H165"/>
  <c r="H164"/>
  <c r="H163"/>
  <c r="H162"/>
  <c r="I176" l="1"/>
  <c r="I162"/>
  <c r="H158" i="1" l="1"/>
  <c r="I158" s="1"/>
  <c r="H159" i="4" l="1"/>
  <c r="H158"/>
  <c r="H157"/>
  <c r="H156"/>
  <c r="H152" i="1"/>
  <c r="I152" s="1"/>
  <c r="H153"/>
  <c r="I153" s="1"/>
  <c r="H153" i="4"/>
  <c r="H152"/>
  <c r="H151"/>
  <c r="H150"/>
  <c r="H147"/>
  <c r="H146"/>
  <c r="H145"/>
  <c r="H144"/>
  <c r="H143"/>
  <c r="H140"/>
  <c r="H139"/>
  <c r="H138"/>
  <c r="H137"/>
  <c r="H136"/>
  <c r="H135"/>
  <c r="H134"/>
  <c r="I134" l="1"/>
  <c r="I150"/>
  <c r="I156"/>
  <c r="I143"/>
  <c r="H134" i="1" l="1"/>
  <c r="I134" s="1"/>
  <c r="H135"/>
  <c r="I135" s="1"/>
  <c r="H137"/>
  <c r="I137" s="1"/>
  <c r="H136"/>
  <c r="I136" s="1"/>
  <c r="H131" i="4" l="1"/>
  <c r="H130"/>
  <c r="H129"/>
  <c r="H126"/>
  <c r="H125"/>
  <c r="H124"/>
  <c r="H125" i="1"/>
  <c r="I125" s="1"/>
  <c r="H127"/>
  <c r="I127" s="1"/>
  <c r="H126"/>
  <c r="I126" s="1"/>
  <c r="H121" i="4"/>
  <c r="H120"/>
  <c r="H119"/>
  <c r="H118"/>
  <c r="H117"/>
  <c r="H115" i="1"/>
  <c r="I115" s="1"/>
  <c r="H114" i="4"/>
  <c r="H113"/>
  <c r="H112"/>
  <c r="H109"/>
  <c r="H108"/>
  <c r="H107"/>
  <c r="H114" i="1"/>
  <c r="I114" s="1"/>
  <c r="H113"/>
  <c r="I113" s="1"/>
  <c r="H108"/>
  <c r="I108" s="1"/>
  <c r="H109"/>
  <c r="I109" s="1"/>
  <c r="H110"/>
  <c r="I110" s="1"/>
  <c r="H104"/>
  <c r="I104" s="1"/>
  <c r="H104" i="4"/>
  <c r="H103"/>
  <c r="H102"/>
  <c r="H99"/>
  <c r="H98"/>
  <c r="H97"/>
  <c r="H94"/>
  <c r="H93"/>
  <c r="H92"/>
  <c r="H45"/>
  <c r="H44"/>
  <c r="H75" i="1"/>
  <c r="I75" s="1"/>
  <c r="H74"/>
  <c r="I74" s="1"/>
  <c r="H58" i="4"/>
  <c r="H57"/>
  <c r="H56"/>
  <c r="H53"/>
  <c r="I53" s="1"/>
  <c r="H89"/>
  <c r="H88"/>
  <c r="H87"/>
  <c r="H84"/>
  <c r="H83"/>
  <c r="H82"/>
  <c r="H79"/>
  <c r="H78"/>
  <c r="H77"/>
  <c r="H76"/>
  <c r="H75"/>
  <c r="H74"/>
  <c r="H73"/>
  <c r="H72"/>
  <c r="H71"/>
  <c r="H70"/>
  <c r="H69"/>
  <c r="I129" l="1"/>
  <c r="I112"/>
  <c r="I102"/>
  <c r="I44"/>
  <c r="I124"/>
  <c r="I117"/>
  <c r="I107"/>
  <c r="I97"/>
  <c r="I92"/>
  <c r="I87"/>
  <c r="I56"/>
  <c r="I82"/>
  <c r="I69"/>
  <c r="H65" l="1"/>
  <c r="H66"/>
  <c r="H64"/>
  <c r="H63"/>
  <c r="H62"/>
  <c r="H61"/>
  <c r="I61" l="1"/>
  <c r="H50"/>
  <c r="H49"/>
  <c r="H48"/>
  <c r="H41"/>
  <c r="H40"/>
  <c r="H39"/>
  <c r="H36"/>
  <c r="H35"/>
  <c r="H31"/>
  <c r="H30"/>
  <c r="H32"/>
  <c r="H29"/>
  <c r="H28"/>
  <c r="H67" i="1"/>
  <c r="I67" s="1"/>
  <c r="H65"/>
  <c r="I65" s="1"/>
  <c r="I39" i="4" l="1"/>
  <c r="I28"/>
  <c r="I35"/>
  <c r="I48"/>
  <c r="H57" i="1" l="1"/>
  <c r="I57" s="1"/>
  <c r="H56"/>
  <c r="I56" s="1"/>
  <c r="H59"/>
  <c r="I59" s="1"/>
  <c r="H39"/>
  <c r="I39" s="1"/>
  <c r="I60" l="1"/>
  <c r="H48"/>
  <c r="I48" s="1"/>
  <c r="H25" i="4"/>
  <c r="I25" s="1"/>
  <c r="H22"/>
  <c r="I22" s="1"/>
  <c r="H19" l="1"/>
  <c r="I19" s="1"/>
  <c r="H35" i="1" l="1"/>
  <c r="I35" s="1"/>
  <c r="H30"/>
  <c r="I30" s="1"/>
  <c r="H29"/>
  <c r="I29" s="1"/>
  <c r="F33" i="2" l="1"/>
  <c r="H33" s="1"/>
  <c r="A33"/>
  <c r="F32"/>
  <c r="H32" s="1"/>
  <c r="A32"/>
  <c r="F31"/>
  <c r="H31" s="1"/>
  <c r="A31"/>
  <c r="F30"/>
  <c r="H30" s="1"/>
  <c r="A30"/>
  <c r="F29"/>
  <c r="H29" s="1"/>
  <c r="A29"/>
  <c r="F28"/>
  <c r="H28" s="1"/>
  <c r="A28"/>
  <c r="F27"/>
  <c r="H27" s="1"/>
  <c r="A27"/>
  <c r="F26"/>
  <c r="H26" s="1"/>
  <c r="A26"/>
  <c r="F25"/>
  <c r="H25" s="1"/>
  <c r="A25"/>
  <c r="F24"/>
  <c r="H24" s="1"/>
  <c r="A24"/>
  <c r="F23"/>
  <c r="H23" s="1"/>
  <c r="A23"/>
  <c r="F22"/>
  <c r="H22" s="1"/>
  <c r="A22"/>
  <c r="H50" i="1" l="1"/>
  <c r="I50" s="1"/>
  <c r="H63" l="1"/>
  <c r="I63" s="1"/>
  <c r="H117" l="1"/>
  <c r="I117" s="1"/>
  <c r="H120"/>
  <c r="I120" s="1"/>
  <c r="H119"/>
  <c r="I119" s="1"/>
  <c r="H107"/>
  <c r="I107" s="1"/>
  <c r="H111"/>
  <c r="I111" s="1"/>
  <c r="H51" l="1"/>
  <c r="I51" s="1"/>
  <c r="H148" l="1"/>
  <c r="I148" s="1"/>
  <c r="H26" l="1"/>
  <c r="I26" s="1"/>
  <c r="H129"/>
  <c r="I129" s="1"/>
  <c r="H128"/>
  <c r="I128" s="1"/>
  <c r="H124"/>
  <c r="I124" s="1"/>
  <c r="H123"/>
  <c r="I123" s="1"/>
  <c r="H163" l="1"/>
  <c r="I163" s="1"/>
  <c r="H162"/>
  <c r="I162" s="1"/>
  <c r="H19"/>
  <c r="H24"/>
  <c r="H25"/>
  <c r="H27"/>
  <c r="H32"/>
  <c r="H33"/>
  <c r="H34"/>
  <c r="H40"/>
  <c r="H41"/>
  <c r="H42"/>
  <c r="H46"/>
  <c r="H47"/>
  <c r="H49"/>
  <c r="H64"/>
  <c r="H66"/>
  <c r="H71"/>
  <c r="H72"/>
  <c r="H73"/>
  <c r="H76"/>
  <c r="H80"/>
  <c r="H81"/>
  <c r="H83"/>
  <c r="H84"/>
  <c r="H85"/>
  <c r="H86"/>
  <c r="H87"/>
  <c r="H88"/>
  <c r="H89"/>
  <c r="H90"/>
  <c r="H92"/>
  <c r="H97"/>
  <c r="H98"/>
  <c r="H100"/>
  <c r="H101"/>
  <c r="H102"/>
  <c r="H105"/>
  <c r="H106"/>
  <c r="H112"/>
  <c r="H116"/>
  <c r="H118"/>
  <c r="H121"/>
  <c r="H138"/>
  <c r="H139"/>
  <c r="H140"/>
  <c r="H141"/>
  <c r="H142"/>
  <c r="H143"/>
  <c r="H144"/>
  <c r="H146"/>
  <c r="H147"/>
  <c r="H149"/>
  <c r="H150"/>
  <c r="H151"/>
  <c r="H154"/>
  <c r="H155"/>
  <c r="H156"/>
  <c r="H157"/>
  <c r="H167"/>
  <c r="H18"/>
  <c r="I164" l="1"/>
  <c r="I161" s="1"/>
  <c r="C32" i="2" s="1"/>
  <c r="I92" i="1"/>
  <c r="I146" l="1"/>
  <c r="I147"/>
  <c r="I151"/>
  <c r="I157"/>
  <c r="I154"/>
  <c r="I87"/>
  <c r="I155"/>
  <c r="I85"/>
  <c r="I88"/>
  <c r="I150"/>
  <c r="I86"/>
  <c r="I89"/>
  <c r="I90"/>
  <c r="I42"/>
  <c r="I27"/>
  <c r="I25"/>
  <c r="I19"/>
  <c r="I40"/>
  <c r="I33"/>
  <c r="I34"/>
  <c r="I80"/>
  <c r="I167"/>
  <c r="I168" s="1"/>
  <c r="I83"/>
  <c r="I73"/>
  <c r="I72"/>
  <c r="I76"/>
  <c r="I71"/>
  <c r="I66"/>
  <c r="I64"/>
  <c r="I49"/>
  <c r="I47"/>
  <c r="I46"/>
  <c r="I41"/>
  <c r="I32"/>
  <c r="I24"/>
  <c r="I121"/>
  <c r="I100"/>
  <c r="I101"/>
  <c r="I102"/>
  <c r="I105"/>
  <c r="I106"/>
  <c r="I112"/>
  <c r="I116"/>
  <c r="I97"/>
  <c r="I98"/>
  <c r="I156"/>
  <c r="I149"/>
  <c r="I139"/>
  <c r="I140"/>
  <c r="I141"/>
  <c r="I81"/>
  <c r="I84"/>
  <c r="I142"/>
  <c r="I143"/>
  <c r="I138"/>
  <c r="I52" l="1"/>
  <c r="I68"/>
  <c r="I62" s="1"/>
  <c r="C27" i="2" s="1"/>
  <c r="I43" i="1"/>
  <c r="I36"/>
  <c r="I77"/>
  <c r="I70" s="1"/>
  <c r="C28" i="2" s="1"/>
  <c r="I93" i="1"/>
  <c r="I79" s="1"/>
  <c r="C29" i="2" s="1"/>
  <c r="I130" i="1"/>
  <c r="I95" s="1"/>
  <c r="C30" i="2" s="1"/>
  <c r="I54" i="1"/>
  <c r="C26" i="2" s="1"/>
  <c r="I166" i="1"/>
  <c r="C33" i="2" s="1"/>
  <c r="I18" i="1"/>
  <c r="I20" s="1"/>
  <c r="I144"/>
  <c r="I159" s="1"/>
  <c r="I17" l="1"/>
  <c r="C22" i="2" s="1"/>
  <c r="I132" i="1"/>
  <c r="C31" i="2" s="1"/>
  <c r="I22" i="1"/>
  <c r="C23" i="2" s="1"/>
  <c r="I38" i="1"/>
  <c r="C24" i="2" s="1"/>
  <c r="I45" i="1"/>
  <c r="C25" i="2" s="1"/>
  <c r="I171" i="1" l="1"/>
  <c r="I173" s="1"/>
  <c r="C34" i="2" l="1"/>
  <c r="C35" s="1"/>
  <c r="D27" l="1"/>
  <c r="D24"/>
  <c r="D29"/>
  <c r="D26"/>
  <c r="D33"/>
  <c r="D23"/>
  <c r="D30"/>
  <c r="D32"/>
  <c r="D22"/>
  <c r="D28"/>
  <c r="D31"/>
  <c r="D25"/>
  <c r="G35" l="1"/>
  <c r="G36" s="1"/>
  <c r="E35"/>
  <c r="D35"/>
  <c r="E36" l="1"/>
  <c r="F35"/>
  <c r="H35" s="1"/>
</calcChain>
</file>

<file path=xl/sharedStrings.xml><?xml version="1.0" encoding="utf-8"?>
<sst xmlns="http://schemas.openxmlformats.org/spreadsheetml/2006/main" count="1390" uniqueCount="557">
  <si>
    <t xml:space="preserve">PINTURA </t>
  </si>
  <si>
    <t>SERVIÇOS FINAIS</t>
  </si>
  <si>
    <t>Custo TOTAL com BDI incluso</t>
  </si>
  <si>
    <t>ITEM</t>
  </si>
  <si>
    <t>CÓDIGO</t>
  </si>
  <si>
    <t>FONTE</t>
  </si>
  <si>
    <t>DESCRIÇÃO DOS SERVIÇOS</t>
  </si>
  <si>
    <t>UNID.</t>
  </si>
  <si>
    <t>QUANT.</t>
  </si>
  <si>
    <t>m³</t>
  </si>
  <si>
    <t>m²</t>
  </si>
  <si>
    <t>m</t>
  </si>
  <si>
    <t>Subtotal item 3</t>
  </si>
  <si>
    <t xml:space="preserve">ESQUADRIAS </t>
  </si>
  <si>
    <t>9.1</t>
  </si>
  <si>
    <t>9.3</t>
  </si>
  <si>
    <t xml:space="preserve">DEMOLIÇÕES E RETIRADAS </t>
  </si>
  <si>
    <t>VALOR TOTAL SERVIÇOS (R$)</t>
  </si>
  <si>
    <t>PESO          %</t>
  </si>
  <si>
    <t>MÊS 01</t>
  </si>
  <si>
    <t>MÊS 02</t>
  </si>
  <si>
    <t>SIMPL.%</t>
  </si>
  <si>
    <t>ACUM. %</t>
  </si>
  <si>
    <t>Total da Obra</t>
  </si>
  <si>
    <t>Totais de cada mês</t>
  </si>
  <si>
    <t>INSTALAÇÃO DE CANTEIRO DE OBRA</t>
  </si>
  <si>
    <t>ACABAMENTOS</t>
  </si>
  <si>
    <t>INSTALAÇÕES SISTEMAS ELÉTRICOS E ELETRÔNICOS 127/220V</t>
  </si>
  <si>
    <t>9.5</t>
  </si>
  <si>
    <t xml:space="preserve">Obra: </t>
  </si>
  <si>
    <t xml:space="preserve">Local: </t>
  </si>
  <si>
    <t>TAPUME DE CHAPA DE MADEIRA COMPENSADA, E= 6MM, COM PINTURA A CAL E REAPROVEITAMENTO DE 2X</t>
  </si>
  <si>
    <t>74220/001</t>
  </si>
  <si>
    <t>PLACA DE OBRA EM CHAPA DE ACO GALVANIZADO</t>
  </si>
  <si>
    <t>74209/001</t>
  </si>
  <si>
    <t>LIMPEZA FINAL DA OBRA</t>
  </si>
  <si>
    <t>unidade</t>
  </si>
  <si>
    <t>REMOCAO DE FIACAO ELETRICA</t>
  </si>
  <si>
    <t>REVESTIMENTO CERÂMICO PARA PISO COM PLACAS TIPO PORCELANATO DE DIMENSÕES 45X45 CM APLICADA EM AMBIENTES DE ÁREA MAIOR QUE 10 M². AF_06/2014</t>
  </si>
  <si>
    <t>APLICAÇÃO MANUAL DE PINTURA COM TINTA LÁTEX PVA EM PAREDES, DUAS DEMÃOS. AF_06/2014</t>
  </si>
  <si>
    <t>PINTURA A OLEO, 2 DEMAOS</t>
  </si>
  <si>
    <t>APLICAÇÃO DE FUNDO SELADOR LÁTEX PVA EM PAREDES, UMA DEMÃO. AF_06/2014</t>
  </si>
  <si>
    <t>VEDAÇÃO</t>
  </si>
  <si>
    <t>DIVISORIA EM MARMORITE ESPESSURA 35MM, CHUMBAMENTO NO PISO E PAREDE COM ARGAMASSA DE CIMENTO E AREIA, POLIMENTO MANUAL, EXCLUSIVE FERRAGENS</t>
  </si>
  <si>
    <t>73774/001</t>
  </si>
  <si>
    <t>ACESSIBILIDADE</t>
  </si>
  <si>
    <t>GRELHA DE FERRO FUNDIDO PARA CANALETA LARG = 30CM, FORNECIMENTO E ASSENTAMENTO</t>
  </si>
  <si>
    <t>MICTORIO SIFONADO DE LOUCA BRANCA COM PERTENCES, COM REGISTRO DE PRESSAO 1/2" COM CANOPLA CROMADA ACABAMENTO SIMPLES E CONJUNTO PARA FIXACAO - FORNECIMENTO E INSTALACAO</t>
  </si>
  <si>
    <t>74234/001</t>
  </si>
  <si>
    <t>CUBA DE EMBUTIR DE AÇO INOXIDÁVEL MÉDIA, INCLUSO VÁLVULA TIPO AMERICANA E SIFÃO TIPO GARRAFA EM METAL CROMADO - FORNECIMENTO E INSTALAÇÃO. AF_12/2013</t>
  </si>
  <si>
    <t>TORNEIRA CROMADA TUBO MÓVEL, DE PAREDE, 1/2" OU 3/4", PARA PIA DE COZINHA, PADRÃO MÉDIO - FORNECIMENTO E INSTALAÇÃO. AF_12/2013</t>
  </si>
  <si>
    <t>TORNEIRA CROMADA DE MESA, 1/2" OU 3/4", PARA LAVATÓRIO, PADRÃO POPULAR- FORNECIMENTO E INSTALAÇÃO. AF_12/2013</t>
  </si>
  <si>
    <t>CUBA DE EMBUTIR OVAL EM LOUÇA BRANCA, 35 X 50CM OU EQUIVALENTE, INCLUSO VÁLVULA EM METAL CROMADO E SIFÃO FLEXÍVEL EM PVC - FORNECIMENTO E INSTALAÇÃO. AF_12/2013</t>
  </si>
  <si>
    <t>TUBO PVC, SERIE NORMAL, ESGOTO PREDIAL, DN 50 MM, FORNECIDO E INSTALADO EM RAMAL DE DESCARGA OU RAMAL DE ESGOTO SANITÁRIO. AF_12/2014_P</t>
  </si>
  <si>
    <t>TUBO PVC, SERIE NORMAL, ESGOTO PREDIAL, DN 75 MM, FORNECIDO E INSTALADO EM RAMAL DE DESCARGA OU RAMAL DE ESGOTO SANITÁRIO. AF_12/2014_P</t>
  </si>
  <si>
    <t>TUBO PVC, SERIE NORMAL, ESGOTO PREDIAL, DN 100 MM, FORNECIDO E INSTALADO EM RAMAL DE DESCARGA OU RAMAL DE ESGOTO SANITÁRIO. AF_12/2014_P</t>
  </si>
  <si>
    <t>TUBO PVC, SERIE NORMAL, ESGOTO PREDIAL, DN 150 MM, FORNECIDO E INSTALADO EM SUBCOLETOR AÉREO DE ESGOTO SANITÁRIO. AF_12/2014_P</t>
  </si>
  <si>
    <t>FIOS E CABOS C/ISOL.TERMOPLASTICO TENSAO 450/750V FORNECIMENTO E INSTALACAO</t>
  </si>
  <si>
    <t># 2,5 mm²</t>
  </si>
  <si>
    <t># 4 mm²</t>
  </si>
  <si>
    <t>INTERRUPTORES E TOMADAS - FORNECIMENTO E INSTALACAO.</t>
  </si>
  <si>
    <t>74130/008</t>
  </si>
  <si>
    <t>QUEBRA EM ALVENARIA PARA INSTALAÇÃO DE QUADRO DISTRIBUIÇÃO GRANDE (76X40 CM). AF_05/2015</t>
  </si>
  <si>
    <t>74094/001</t>
  </si>
  <si>
    <t>1.1</t>
  </si>
  <si>
    <t>1.2</t>
  </si>
  <si>
    <t>2.1</t>
  </si>
  <si>
    <t>2.3</t>
  </si>
  <si>
    <t>ARQUITETÔNICO</t>
  </si>
  <si>
    <t>2.1.1</t>
  </si>
  <si>
    <t>2.2</t>
  </si>
  <si>
    <t>HIDRÁULICA</t>
  </si>
  <si>
    <t>SINAPI</t>
  </si>
  <si>
    <t>RETIRADA DE APARELHOS DE ILUMINACAO C/ REAPROVEITAMENTO DE LAMPADAS</t>
  </si>
  <si>
    <t>2.3.1</t>
  </si>
  <si>
    <t>2.3.3</t>
  </si>
  <si>
    <t>2.3.4</t>
  </si>
  <si>
    <t>CORPO DE BOMBEIROS</t>
  </si>
  <si>
    <t>ALVENARIA DE VEDAÇÃO DE BLOCOS CERÂMICOS FURADOS NA VERTICAL DE 14X19X39CM (ESPESSURA 14CM) DE PAREDES COM ÁREA LÍQUIDA MAIOR OU IGUAL A 6M² COM VÃOS E ARGAMASSA DE ASSENTAMENTO COM PREPARO MANUAL. AF_06/2014</t>
  </si>
  <si>
    <t>3.2</t>
  </si>
  <si>
    <t>3.3</t>
  </si>
  <si>
    <t>8.8</t>
  </si>
  <si>
    <t>8.2</t>
  </si>
  <si>
    <t>8.4</t>
  </si>
  <si>
    <t>8.3</t>
  </si>
  <si>
    <t>8.5</t>
  </si>
  <si>
    <t>8.6</t>
  </si>
  <si>
    <t>8.7</t>
  </si>
  <si>
    <t>8.9</t>
  </si>
  <si>
    <t>8.1</t>
  </si>
  <si>
    <t>ELÉTRICA</t>
  </si>
  <si>
    <t>4.1</t>
  </si>
  <si>
    <t>4.2</t>
  </si>
  <si>
    <t>4.3</t>
  </si>
  <si>
    <t>4.4</t>
  </si>
  <si>
    <t>4.5</t>
  </si>
  <si>
    <t>ESGUICHO JATO REGULAVEL, TIPO ELKHART, ENGATE RAPIDO 1 1/2", PARA COMBATE A INCENDIO</t>
  </si>
  <si>
    <t>7.1</t>
  </si>
  <si>
    <t>7.2</t>
  </si>
  <si>
    <t>7.3</t>
  </si>
  <si>
    <t>7.4</t>
  </si>
  <si>
    <t>7.5</t>
  </si>
  <si>
    <t>7.6</t>
  </si>
  <si>
    <t>INSTALAÇÕES SISTEMAS HIDRÁULICOS E SANITÁRIOS</t>
  </si>
  <si>
    <t>EXTINTOR INCENDIO AGUA-PRESSURIZADA 10L INCL SUPORTE PAREDE CARGA COMPLETA FORNECIMENTO E COLOCACAO</t>
  </si>
  <si>
    <t>73775/002</t>
  </si>
  <si>
    <t>8.11</t>
  </si>
  <si>
    <t>EXTINTOR INCENDIO TP PO QUIMICO 6KG - FORNECIMENTO E INSTALACAO</t>
  </si>
  <si>
    <t>11.1</t>
  </si>
  <si>
    <t>11.2</t>
  </si>
  <si>
    <t>Subtotal</t>
  </si>
  <si>
    <t>12.1</t>
  </si>
  <si>
    <t>3.4</t>
  </si>
  <si>
    <t>4.6</t>
  </si>
  <si>
    <t>5.1</t>
  </si>
  <si>
    <t>5.1.1</t>
  </si>
  <si>
    <t>5.1.2</t>
  </si>
  <si>
    <t>6.1</t>
  </si>
  <si>
    <t>6.2</t>
  </si>
  <si>
    <t>9.1.1</t>
  </si>
  <si>
    <t>9.1.2</t>
  </si>
  <si>
    <t>9.3.2</t>
  </si>
  <si>
    <t>9.3.3</t>
  </si>
  <si>
    <t>9.3.4</t>
  </si>
  <si>
    <t>9.3.5</t>
  </si>
  <si>
    <t>9.3.6</t>
  </si>
  <si>
    <t>9.3.7</t>
  </si>
  <si>
    <t>9.5.1</t>
  </si>
  <si>
    <t>9.5.2</t>
  </si>
  <si>
    <t>9.5.3</t>
  </si>
  <si>
    <t>9.6</t>
  </si>
  <si>
    <t>9.6.1</t>
  </si>
  <si>
    <t>9.6.2</t>
  </si>
  <si>
    <t>9.6.3</t>
  </si>
  <si>
    <t>10.1</t>
  </si>
  <si>
    <t>10.2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</si>
  <si>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</si>
  <si>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</si>
  <si>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</si>
  <si>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</si>
  <si>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</si>
  <si>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</si>
  <si>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</si>
  <si>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</si>
  <si>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</si>
  <si>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</si>
  <si>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</si>
  <si>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</si>
  <si>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</si>
  <si>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</si>
  <si>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</si>
  <si>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</si>
  <si>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</si>
  <si>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</si>
  <si>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</si>
  <si>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</si>
  <si>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</si>
  <si>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BDI=</t>
  </si>
  <si>
    <t>Local: Av. André Araújo, 25, Bairro Aleixo</t>
  </si>
  <si>
    <t>Proprietário: Tribunal Regional Federal da Primeira Região</t>
  </si>
  <si>
    <t xml:space="preserve">PREÇO UNIT. (R$) </t>
  </si>
  <si>
    <t xml:space="preserve">PREÇO UNIT.+BDI (R$) </t>
  </si>
  <si>
    <t>CLIMATIZAÇÃO</t>
  </si>
  <si>
    <t>6.4</t>
  </si>
  <si>
    <t>CABEAMENTO ESTRUTURADO</t>
  </si>
  <si>
    <t>79464</t>
  </si>
  <si>
    <t>10.2.11</t>
  </si>
  <si>
    <t>VALOR
(R$)</t>
  </si>
  <si>
    <t>DISJUNTORES - FORNECIMENTO E INSTALACÃO</t>
  </si>
  <si>
    <t>ILUMINAÇÃO -FORNECIMENTO E INSTALACÃO</t>
  </si>
  <si>
    <t>74130/009</t>
  </si>
  <si>
    <t>73953/005</t>
  </si>
  <si>
    <t>73953/008</t>
  </si>
  <si>
    <t>74051/002</t>
  </si>
  <si>
    <t>CAIXA DE INSPEÇÃO 80X80X80CM EM ALVENARIA - EXECUÇÃO</t>
  </si>
  <si>
    <t>72289</t>
  </si>
  <si>
    <t>2.1.2</t>
  </si>
  <si>
    <t>8.10</t>
  </si>
  <si>
    <t>9.3.8</t>
  </si>
  <si>
    <t>9.3.9</t>
  </si>
  <si>
    <t>9.3.10</t>
  </si>
  <si>
    <t>9.3.11</t>
  </si>
  <si>
    <t>9.3.12</t>
  </si>
  <si>
    <t>10.2.12</t>
  </si>
  <si>
    <t>10.2.13</t>
  </si>
  <si>
    <t>Obra: Reforma do Edifício Rio Solimões</t>
  </si>
  <si>
    <t>EMBOÇO, PARA RECEBIMENTO DE CERÂMICA, EM ARGAMASSA TRAÇO 1:2:8, PREPARO MANUAL, APLICADO MANUALMENTE EM FACES INTERNAS DE PAREDES DE AMBIENTES COM ÁREA MAIOR QUE 10M2, ESPESSURA DE 20MM, COM EXECUÇÃO DE TALISCAS. AF_06/2014</t>
  </si>
  <si>
    <t>87536</t>
  </si>
  <si>
    <t>Valor do  m² em R$</t>
  </si>
  <si>
    <t>TRIBUNAL REGIONAL FEDERAL DA PRIMEIRA REGIÃO</t>
  </si>
  <si>
    <t>CNPJ: 05.419.225/0001-09</t>
  </si>
  <si>
    <t>Contratante:                   Tribunal Regional Federal da Primeira Região</t>
  </si>
  <si>
    <t>TRIBUNAL REGIONAL FERDERAL DA PRIMEIRA REGIÃO</t>
  </si>
  <si>
    <r>
      <rPr>
        <sz val="9"/>
        <color theme="1"/>
        <rFont val="Calibri"/>
        <family val="2"/>
        <scheme val="minor"/>
      </rPr>
      <t>MURILO MARCON CASSIMIRO - EIRELI – ME
CNPJ: 12.164.720/0001-71
CREA-SP: 1916996
CREA-MG: 63584
CAU-SP: 31245-2
Rua dos Paulistas, 103-A, Santo Antonio / Rua Dona Olinda Halston, n° 157, Vila Formosa
São José do Rio Pardo-SP - CEP 13720-000
Phone office: +55 19 3681-4011 
Site: www.contecservicos.com.br – e-mail: contato@contecservicos.com.br</t>
    </r>
    <r>
      <rPr>
        <sz val="11"/>
        <color rgb="FF000000"/>
        <rFont val="Arial"/>
        <family val="2"/>
      </rPr>
      <t xml:space="preserve">
</t>
    </r>
  </si>
  <si>
    <r>
      <rPr>
        <sz val="9"/>
        <color theme="1"/>
        <rFont val="Calibri"/>
        <family val="2"/>
        <scheme val="minor"/>
      </rPr>
      <t>MURILO MARCON CASSIMIRO - EIRELI – ME
CNPJ: 12.164.720/0001-71
CREA-SP: 1916996
CREA-MG: 63584
CAU-SP: 31245-2
Rua dos Paulistas, 103-A, Santo Antonio / Rua Dona Olinda Halston, n° 157, Vila Formosa
São José do Rio Pardo-SP - CEP 13720-000
Phone office: +55 19 3681-4011
Site: www.contecservicos.com.br – e-mail: contato@contecservicos.com.br</t>
    </r>
    <r>
      <rPr>
        <sz val="11"/>
        <color rgb="FF000000"/>
        <rFont val="Arial"/>
        <family val="2"/>
      </rPr>
      <t xml:space="preserve">
</t>
    </r>
  </si>
  <si>
    <t>3.1</t>
  </si>
  <si>
    <t>73899/002</t>
  </si>
  <si>
    <t>DEMOLICAO DE ALVENARIA DE TIJOLOS FURADOS S/REAPROVEITAMENTO</t>
  </si>
  <si>
    <t>90443</t>
  </si>
  <si>
    <t>RASGO EM ALVENARIA PARA RAMAIS/ DISTRIBUIÇÃO COM DIAMETROS MENORES OU IGUAIS A 40 MM. AF_05/2015</t>
  </si>
  <si>
    <t>90456</t>
  </si>
  <si>
    <t>QUEBRA EM ALVENARIA PARA INSTALAÇÃO DE CAIXA DE TOMADA (4X4 OU 4X2). AF_05/2015</t>
  </si>
  <si>
    <t>CPOS</t>
  </si>
  <si>
    <t>un.</t>
  </si>
  <si>
    <t>h</t>
  </si>
  <si>
    <t>orçamento</t>
  </si>
  <si>
    <t>88316</t>
  </si>
  <si>
    <t>SERVENTE COM ENCARGOS COMPLEMENTARES</t>
  </si>
  <si>
    <t>COMPOSIÇÃO</t>
  </si>
  <si>
    <t>03.04.020</t>
  </si>
  <si>
    <t>DEMOLIÇÃO MANUAL DE REVESTIMENTO CERÂMICO, INCLUINDO A BASE</t>
  </si>
  <si>
    <t>72897</t>
  </si>
  <si>
    <t>CARGA MANUAL DE ENTULHO EM CAMINHAO BASCULANTE 6 M3</t>
  </si>
  <si>
    <t>72886</t>
  </si>
  <si>
    <t>TRANSPORTE COMERCIAL COM CAMINHAO BASCULANTE 6 M3, RODOVIA COM REVESTIMENTO PRIMARIO</t>
  </si>
  <si>
    <t>m³xkm</t>
  </si>
  <si>
    <t>2.3.2</t>
  </si>
  <si>
    <t>90446</t>
  </si>
  <si>
    <t>RASGO EM CONTRAPISO PARA RAMAIS/ DISTRIBUIÇÃO COM DIÂMETROS MAIORES QUE 75 MM. AF_05/2015</t>
  </si>
  <si>
    <t>2.2.1</t>
  </si>
  <si>
    <t>2.2.2</t>
  </si>
  <si>
    <t>87879</t>
  </si>
  <si>
    <t>CHAPISCO APLICADO EM ALVENARIAS E ESTRUTURAS DE CONCRETO INTERNAS, COM COLHER DE PEDREIRO. ARGAMASSA TRAÇO 1:3 COM PREPARO EM BETONEIRA 400 L. AF_06/2014</t>
  </si>
  <si>
    <t>87269</t>
  </si>
  <si>
    <t>REVESTIMENTO CERÂMICO PARA PAREDES INTERNAS COM PLACAS TIPO GRÊS OU SEMI-GRÊS DE DIMENSÕES 25X35 CM APLICADAS EM AMBIENTES DE ÁREA MAIOR QUE 5 M² NA ALTURA INTEIRA DAS PAREDES. AF_06/2014</t>
  </si>
  <si>
    <t>88649</t>
  </si>
  <si>
    <t>RODAPÉ CERÂMICO DE 7CM DE ALTURA COM PLACAS TIPO GRÊS DE DIMENSÕES 45X45CM. AF_06/2014</t>
  </si>
  <si>
    <t>87492</t>
  </si>
  <si>
    <t>14.30.260</t>
  </si>
  <si>
    <t>DIVISÓRIA EM PLACAS DE GESSO ACARTONADO, RESISTÊNCIA AO FOGO 30 MINUTOS, ESPESSURA 73/48MM - 1ST / 1ST</t>
  </si>
  <si>
    <t>22.03.140</t>
  </si>
  <si>
    <t>FORRO EM FIBRA MINERAL COM PLACAS ACÚSTICAS REMOVÍVEIS</t>
  </si>
  <si>
    <t>FERRAGENS/VIDROS E ACESSÓRIOS</t>
  </si>
  <si>
    <t>94570</t>
  </si>
  <si>
    <t>JANELA DE ALUMÍNIO DE CORRER, 2 FOLHAS, FIXAÇÃO COM PARAFUSO SOBRE CONTRAMARCO (EXCLUSIVE CONTRAMARCO), COM VIDROS PADRONIZADA. AF_07/2016</t>
  </si>
  <si>
    <t>85010</t>
  </si>
  <si>
    <t>CAIXILHO FIXO, DE ALUMINIO, PARA VIDRO</t>
  </si>
  <si>
    <t>JANELAS E CAIXILHO</t>
  </si>
  <si>
    <t>72119</t>
  </si>
  <si>
    <t>VIDRO TEMPERADO INCOLOR, ESPESSURA 8MM, FORNECIMENTO E INSTALACAO, INCLUSIVE MASSA PARA VEDACAO</t>
  </si>
  <si>
    <t>5.3</t>
  </si>
  <si>
    <t>5.3.1</t>
  </si>
  <si>
    <t>88495</t>
  </si>
  <si>
    <t>APLICAÇÃO E LIXAMENTO DE MASSA LÁTEX EM PAREDES, UMA DEMÃO. AF_06/2014</t>
  </si>
  <si>
    <t>74065/002</t>
  </si>
  <si>
    <t>PINTURA ESMALTE ACETINADO PARA MADEIRA, DUAS DEMAOS, SOBRE FUNDO NIVEL ADOR BRANCO</t>
  </si>
  <si>
    <t>73924/002</t>
  </si>
  <si>
    <t>PINTURA ESMALTE ACETINADO, DUAS DEMAOS, SOBRE SUPERFICIE METALICA</t>
  </si>
  <si>
    <t>6.3</t>
  </si>
  <si>
    <t>6.5</t>
  </si>
  <si>
    <t>88309</t>
  </si>
  <si>
    <t>PEDREIRO COM ENCARGOS COMPLEMENTARES</t>
  </si>
  <si>
    <t>00000370</t>
  </si>
  <si>
    <t>AREIA MEDIA - POSTO JAZIDA/FORNECEDOR (RETIRADO NA JAZIDA, SEM TRANSPORTE)</t>
  </si>
  <si>
    <t>00001379</t>
  </si>
  <si>
    <t>CIMENTO PORTLAND COMPOSTO CP II-32</t>
  </si>
  <si>
    <t>kg</t>
  </si>
  <si>
    <t>00038135</t>
  </si>
  <si>
    <t>LADRILHO HIDRAULICO, *20 X 20* CM, E= 2 CM, TATIL ALERTA OU DIRECIONAL, AMARELO</t>
  </si>
  <si>
    <t>30.04.030</t>
  </si>
  <si>
    <t>PISO EM LADRILHO HIDRÁULICO PODOTÁTIL VÁRIAS CORES (25X25X2,5CM), ASSENTADO COM ARGAMASSA MISTA</t>
  </si>
  <si>
    <t>PISO EM LADRILHO HIDRÁULICO PODOTÁTIL VÁRIAS CORES (20X20X2,0CM), ASSENTADO COM ARGAMASSA MISTA</t>
  </si>
  <si>
    <t>30.01.030</t>
  </si>
  <si>
    <t>BARRA DE APOIO RETA, PARA PESSOAS COM MOBILIDADE REDUZIDA, EM TUBO DE AÇO INOXIDÁVEL DE 1 1/2´ X 800 MM (INSTALAÇÃO)</t>
  </si>
  <si>
    <t>30.01.060</t>
  </si>
  <si>
    <t>BARRA DE APOIO LATERAL PARA LAVATÓRIO, PARA PESSOAS COM MOBILIDADE REDUZIDA, EM TUBO DE AÇO INOXIDÁVEL DE 1.1/2" X 300 MM</t>
  </si>
  <si>
    <t>00036212</t>
  </si>
  <si>
    <t>BARRA DE APOIO LAVATORIO DE CANTO, EM ACO INOX POLIDO, DIAMETRO MINIMO 3 CM.</t>
  </si>
  <si>
    <t>28.20.030</t>
  </si>
  <si>
    <t>BARRA ANTIPÂNICO DE SOBREPOR PARA PORTA DE 1 FOLHA</t>
  </si>
  <si>
    <t>88251</t>
  </si>
  <si>
    <t>AUXILIAR DE SERRALHEIRO COM ENCARGOS COMPLEMENTARES</t>
  </si>
  <si>
    <t>88315</t>
  </si>
  <si>
    <t>SERRALHEIRO COM ENCARGOS COMPLEMENTARES</t>
  </si>
  <si>
    <t>00039620</t>
  </si>
  <si>
    <t>BARRA ANTIPANICO SIMPLES, COM FECHADURA LADO OPOSTO, COR CINZA</t>
  </si>
  <si>
    <t>43.10.250</t>
  </si>
  <si>
    <t>CONJUNTO MOTOR-BOMBA (CENTRÍFUGA) 15 CV, MONOESTÁGIO, HMAN= 30 A 60 MCA, Q= 82 A 20 M³/H</t>
  </si>
  <si>
    <t>88264</t>
  </si>
  <si>
    <t>ELETRICISTA COM ENCARGOS COMPLEMENTARES</t>
  </si>
  <si>
    <t>88247</t>
  </si>
  <si>
    <t>AUXILIAR DE ELETRICISTA COM ENCARGOS COMPLEMENTARES</t>
  </si>
  <si>
    <t>88248</t>
  </si>
  <si>
    <t>AUXILIAR DE ENCANADOR OU BOMBEIRO HIDRÁULICO COM ENCARGOS COMPLEMENTARES</t>
  </si>
  <si>
    <t>88267</t>
  </si>
  <si>
    <t>ENCANADOR OU BOMBEIRO HIDRÁULICO COM ENCARGOS COMPLEMENTARES</t>
  </si>
  <si>
    <t>00011977</t>
  </si>
  <si>
    <t>CHUMBADOR DE ACO, DIAMETRO 1/2", COMPRIMENTO 75 MM</t>
  </si>
  <si>
    <t>00039925</t>
  </si>
  <si>
    <t>BOMBA CENTRIFUGA MONOESTAGIO COM MOTOR ELETRICO MONOFASICO, POTENCIA 15HP, DIAMETRO DO ROTOR *173* MM, HM/Q = *30* MCA / *90* M3/H A *45* MCA / *55* M3/H</t>
  </si>
  <si>
    <t>92367</t>
  </si>
  <si>
    <t>TUBO DE AÇO GALVANIZADO COM COSTURA, CLASSE MÉDIA, DN 65 (2 1/2"), CONEXÃO ROSQUEADA, INSTALADO EM REDE DE ALIMENTAÇÃO PARA HIDRANTE - FORNECIMENTO E INSTALAÇÃO. AF_12/2015</t>
  </si>
  <si>
    <t>50.01.330</t>
  </si>
  <si>
    <t>ABRIGO DE HIDRANTE DE 2 1/2' COMPLETO - INCLUSIVE MANGUEIRA DE 30 M (2 X 15 M)</t>
  </si>
  <si>
    <t>00007583</t>
  </si>
  <si>
    <t>BUCHA DE NYLON SEM ABA S8, COM PARAFUSO DE 4,80 X 50 MM EM ACO ZINCADO COM ROSCA SOBERBA, CABECA CHATA E FENDA PHILLIPS</t>
  </si>
  <si>
    <t>00004208</t>
  </si>
  <si>
    <t>NIPLE DE FERRO GALVANIZADO, COM ROSCA BSP, DE 2 1/2"</t>
  </si>
  <si>
    <t>00010905</t>
  </si>
  <si>
    <t>TAMPAO COM CORRENTE, EM LATAO, ENGATE RAPIDO 2 1/2", PARA INSTALACAO PREDIAL DE COMBATE A INCENDIO</t>
  </si>
  <si>
    <t>00020963</t>
  </si>
  <si>
    <t>CAIXA DE INCENDIO/ABRIGO PARA MANGUEIRA, DE SOBREPOR/EXTERNA, COM 90 X 60 X 17 CM, EM CHAPA DE ACO, PORTA COM VENTILACAO, VISOR COM A INSCRICAO "INCENDIO", SUPORTE/CESTA INTERNA PARA A MANGUEIRA, PINTURA ELETROSTATICA VERMELHA</t>
  </si>
  <si>
    <t>00010900</t>
  </si>
  <si>
    <t>ADAPTADOR, EM LATAO, ENGATE RAPIDO1 1/2" X ROSCA INTERNA 5 FIOS 2 1/2", PARA INSTALACAO PREDIAL DE COMBATE A INCENDIO</t>
  </si>
  <si>
    <t>00037527</t>
  </si>
  <si>
    <t>MANGUEIRA DE INCENDIO, TIPO 2, DE 1 1/2", COMPRIMENTO = 15 M, TECIDO EM FIO DE POLIESTER E TUBO INTERNO EM BORRACHA SINTETICA, COM UNIOES ENGATE RAPIDO</t>
  </si>
  <si>
    <t>00037554</t>
  </si>
  <si>
    <t>00003146</t>
  </si>
  <si>
    <t>FITA VEDA ROSCA EM ROLOS DE 18 MM X 10 M (L X C)</t>
  </si>
  <si>
    <t>00010904</t>
  </si>
  <si>
    <t>REGISTRO OU VALVULA GLOBO ANGULAR DE LATAO, 45 GRAUS, D = 2 1/2", PARA HIDRANTES EM INSTALACAO PREDIAL DE INCENDIO</t>
  </si>
  <si>
    <t>97.02.210</t>
  </si>
  <si>
    <t>00040552</t>
  </si>
  <si>
    <t>PARAFUSO, AUTO ATARRACHANTE, CABECA CHATA, FENDA SIMPLES, 1/4 (6,35 MM) X 25 MM</t>
  </si>
  <si>
    <t>cento</t>
  </si>
  <si>
    <t>97.02.210 2</t>
  </si>
  <si>
    <t>PLACA DE SINALIZAÇÃO EM PVC PARA AMBIENTES *13x26* cm</t>
  </si>
  <si>
    <t>00037539</t>
  </si>
  <si>
    <t>PLACA DE SINALIZACAO DE SEGURANCA CONTRA INCENDIO, FOTOLUMINESCENTEQUADRADA, *13 X 26* CM, EM PVC *2* MM ANTI-CHAMAS (SIMBOLOS, CORES E PICTOGRAMASCONFORME NBR 13434)</t>
  </si>
  <si>
    <t>50.05.080</t>
  </si>
  <si>
    <t>LUMINÁRIA PARA UNIDADE CENTRALIZADA DE SOBREPOR COMPLETA COM LÂMPADA FLUORESCENTE COMPACTA DE 15 W</t>
  </si>
  <si>
    <t>00038774</t>
  </si>
  <si>
    <t>LUMINARIA DE EMERGENCIA 30 LEDS, POTENCIA 2 W, BATERIA DE LITIO, AUTONOMIA DE 6 HORAS</t>
  </si>
  <si>
    <t>30.04.060</t>
  </si>
  <si>
    <t>REVESTIMENTO EM CHAPA DE AÇO INOXIDÁVEL PARA PROTEÇÃO DE PORTAS, ALTURA DE 40 CM</t>
  </si>
  <si>
    <t>00012759</t>
  </si>
  <si>
    <t>CHAPA ACO INOX AISI 304 NUMERO 9 (E = 4 MM), ACABAMENTO NUMERO 1 (LAMINADO A QUENTE, FOSCO)</t>
  </si>
  <si>
    <t>28.01.160</t>
  </si>
  <si>
    <t>MOLA AÉREA PARA PORTA, COM ESFORÇO ACIMA DE 50 KG ATÉ 60 KG</t>
  </si>
  <si>
    <t>00011560</t>
  </si>
  <si>
    <t>MOLA AEREA FECHA PORTA, PARA PORTAS COM LARGURA ATE 95 CM</t>
  </si>
  <si>
    <t>30.08.020</t>
  </si>
  <si>
    <t>ASSENTO PARA BACIA SANITÁRIA COM ABERTURA FRONTAL, PARA PESSOAS COM MOBILIDADE REDUZIDA</t>
  </si>
  <si>
    <t>91926</t>
  </si>
  <si>
    <t>91928</t>
  </si>
  <si>
    <t>CABO DE COBRE DE 400 MM², ISOLAMENTO 0,6/1 KV - ISOLAÇÃO EPR 90°C</t>
  </si>
  <si>
    <t>39.07.170</t>
  </si>
  <si>
    <t>00039249</t>
  </si>
  <si>
    <t>CABO DE COBRE, FLEXIVEL, CLASSE 4 OU 5, ISOLACAO EM PVC/A, ANTICHAMA BWF-B, COBERTURA PVC-ST1, ANTICHAMA BWF-B, 1 CONDUTOR, 0,6/1 KV, SECAO NOMINAL 400 MM2</t>
  </si>
  <si>
    <t>9.2</t>
  </si>
  <si>
    <t>91996</t>
  </si>
  <si>
    <t>TOMADA MÉDIA DE EMBUTIR (1 MÓDULO), 2P+T 10 A, INCLUINDO SUPORTE E PLACA - FORNECIMENTO E INSTALAÇÃO. AF_12/2015</t>
  </si>
  <si>
    <t>91953</t>
  </si>
  <si>
    <t>INTERRUPTOR SIMPLES (1 MÓDULO), 10A/250V, INCLUINDO SUPORTE E PLACA - FORNECIMENTO E INSTALAÇÃO. AF_12/2015</t>
  </si>
  <si>
    <t>91946</t>
  </si>
  <si>
    <t>SUPORTE PARAFUSADO COM PLACA DE ENCAIXE 4" X 2" MÉDIO (1,30 M DO PISO) PARA PONTO ELÉTRICO - FORNECIMENTO E INSTALAÇÃO. AF_12/2015</t>
  </si>
  <si>
    <t>9.2.1</t>
  </si>
  <si>
    <t>9.2.2</t>
  </si>
  <si>
    <t>9.2.3</t>
  </si>
  <si>
    <t>DISJUNTOR TERMOMAGNÉTICO, TRIPOLAR 220/380 V, CORRENTE DE 10 A ATÉ 50 A</t>
  </si>
  <si>
    <t>37.13.650</t>
  </si>
  <si>
    <t>00034709</t>
  </si>
  <si>
    <t>DISJUNTOR TIPO DIN/IEC, TRIPOLAR DE 10 ATE 50A</t>
  </si>
  <si>
    <t>DISJUNTOR TERMOMAGNÉTICO, TRIPOLAR 220/380 V, CORRENTE DE 60 A ATÉ 100 A</t>
  </si>
  <si>
    <t>37.13.660</t>
  </si>
  <si>
    <t>00034714</t>
  </si>
  <si>
    <t>DISJUNTOR TIPO DIN/IEC, TRIPOLAR 63 A</t>
  </si>
  <si>
    <t>DISJUNTOR TERMOMAGNETICO TRIPOLAR EM CAIXA MOLDADA 300 A 400A 600V.</t>
  </si>
  <si>
    <t>DISJUNTOR TERMOMAGNETICO TRIPOLAR EM CAIXA MOLDADA 500 A 600A 600V.</t>
  </si>
  <si>
    <t>93660</t>
  </si>
  <si>
    <t>93661</t>
  </si>
  <si>
    <t>DISJUNTOR BIPOLAR TIPO DIN, CORRENTE NOMINAL DE 10A - FORNECIMENTO E INSTALAÇÃO. AF_04/2016</t>
  </si>
  <si>
    <t>DISJUNTOR BIPOLAR TIPO DIN, CORRENTE NOMINAL DE 16A - FORNECIMENTO E INSTALAÇÃO. AF_04/2016</t>
  </si>
  <si>
    <t>93662</t>
  </si>
  <si>
    <t>DISJUNTOR BIPOLAR TIPO DIN, CORRENTE NOMINAL DE 20A - FORNECIMENTO E INSTALAÇÃO. AF_04/2016</t>
  </si>
  <si>
    <t>93653</t>
  </si>
  <si>
    <t>DISJUNTOR MONOPOLAR TIPO DIN, CORRENTE NOMINAL DE 10A - FORNECIMENTO E INSTALAÇÃO. AF_04/2016</t>
  </si>
  <si>
    <t>93654</t>
  </si>
  <si>
    <t>DISJUNTOR MONOPOLAR TIPO DIN, CORRENTE NOMINAL DE 16A - FORNECIMENTO E INSTALAÇÃO. AF_04/2016</t>
  </si>
  <si>
    <t>37.24.030</t>
  </si>
  <si>
    <t>SUPRESSOR DE SURTO MONOFÁSICO, IN &gt; OU = 20 KA, IMAX. DE SURTO DE 45 ATÉ 80 KA</t>
  </si>
  <si>
    <t>00039467</t>
  </si>
  <si>
    <t>DISPOSITIVO DPS CLASSE II, 1 POLO, TENSAO MAXIMA DE 175 V, CORRENTE MAXIMA DE *45* KA (TIPO AC)</t>
  </si>
  <si>
    <t>37.17.060</t>
  </si>
  <si>
    <t>DISPOSITIVO DIFERENCIAL RESIDUAL DE 25 A X 30 MA - 2 PÓLOS</t>
  </si>
  <si>
    <t>00039445</t>
  </si>
  <si>
    <t>DISPOSITIVO DR, 2 POLOS, SENSIBILIDADE DE 30 MA, CORRENTE DE 25 A, TIPO AC</t>
  </si>
  <si>
    <t>88266</t>
  </si>
  <si>
    <t>ELETROTÉCNICO COM ENCARGOS COMPLEMENTARES</t>
  </si>
  <si>
    <t>40557</t>
  </si>
  <si>
    <t>SEINFRA</t>
  </si>
  <si>
    <t>ELETROCALHA PERFURADA 100X100 X 3M</t>
  </si>
  <si>
    <t>93009</t>
  </si>
  <si>
    <t>ELETRODUTO RÍGIDO ROSCÁVEL, PVC, DN 60 MM (2") - FORNECIMENTO E INSTALAÇÃO. AF_12/2015</t>
  </si>
  <si>
    <t>91854</t>
  </si>
  <si>
    <t>ELETRODUTO FLEXÍVEL CORRUGADO, PVC, DN 25 MM (3/4"), PARA CIRCUITOS TERMINAIS, INSTALADO EM PAREDE - FORNECIMENTO E INSTALAÇÃO. AF_12/2015</t>
  </si>
  <si>
    <t>9.3.1</t>
  </si>
  <si>
    <t>9.3.13</t>
  </si>
  <si>
    <t>9.3.14</t>
  </si>
  <si>
    <t>LUMINARIA TIPO CALHA, DE SOBREPOR, COM REATOR DE PARTIDA RAPIDA E LAMPADA FLUORESCENTE 1X40W, COMPLETA.</t>
  </si>
  <si>
    <t>LUMINARIA TIPO CALHA, DE SOBREPOR, COM REATOR DE PARTIDA RAPIDA E LAMPADA FLUORESCENTE 4X40W, COMPLETA,</t>
  </si>
  <si>
    <t>LUMINARIA TIPO SPOT PARA 1 LAMPADA INCANDESCENTE/FLUORESCENTE COMPACTA.</t>
  </si>
  <si>
    <t>91940</t>
  </si>
  <si>
    <t>CAIXA RETANGULAR 4" X 2" MÉDIA (1,30 M DO PISO), PVC, INSTALADA EM PAREDE - FORNECIMENTO E INSTALAÇÃO. AF_12/2015</t>
  </si>
  <si>
    <t>TOMADA RJ 45 PARA REDE DE DADOS, COM PLACA (2 MODULOS)</t>
  </si>
  <si>
    <t>00038104</t>
  </si>
  <si>
    <t>TOMADA RJ45, 8 FIOS, CAT 6 (APENAS MODULO)</t>
  </si>
  <si>
    <t>00038099</t>
  </si>
  <si>
    <t>SUPORTE DE FIXACAO PARA ESPELHO / PLACA 4" X 2", PARA 3 MODULOS, PARA INSTALACAO DE TOMADAS E INTERRUPTORES (SOMENTE SUPORTE)</t>
  </si>
  <si>
    <t>00038093</t>
  </si>
  <si>
    <t>ESPELHO / PLACA DE 2 POSTOS 4" X 2", PARA INSTALACAO DE TOMADAS E INTERRUPTORES</t>
  </si>
  <si>
    <t>40.04.096</t>
  </si>
  <si>
    <t>91856</t>
  </si>
  <si>
    <t>ELETRODUTO FLEXÍVEL CORRUGADO, PVC, DN 32 MM (1"), PARA CIRCUITOS TERMINAIS, INSTALADO EM PAREDE - FORNECIMENTO E INSTALAÇÃO. AF_12/2015</t>
  </si>
  <si>
    <t>93008</t>
  </si>
  <si>
    <t>ELETRODUTO RÍGIDO ROSCÁVEL, PVC, DN 50 MM (1 1/2") - FORNECIMENTO E INSTALAÇÃO. AF_12/2015</t>
  </si>
  <si>
    <t>69.03.340</t>
  </si>
  <si>
    <t>CONECTOR RJ-45 - CATEGORIA 6</t>
  </si>
  <si>
    <t>39.18.120 1</t>
  </si>
  <si>
    <t>39.18.120</t>
  </si>
  <si>
    <t>CABO PARA REDE U/UTP 23 AWG COM 4 PARES - CATEGORIA 6</t>
  </si>
  <si>
    <t>72286</t>
  </si>
  <si>
    <t>CAIXA DE AREIA 60X60X60CM EM ALVENARIA - EXECUÇÃO</t>
  </si>
  <si>
    <t>74051/001</t>
  </si>
  <si>
    <t>CAIXA DE GORDURA DUPLA EM CONCRETO PRE-MOLDADO DN 60MM COM TAMPA - FORNECIMENTO E INSTALACAO</t>
  </si>
  <si>
    <t>CAIXA DE GORDURA SIMPLES EM CONCRETO PRE-MOLDADO DN 40MM COM TAMPA - FORNECIMENTO E INSTALACAO</t>
  </si>
  <si>
    <t>89356</t>
  </si>
  <si>
    <t>TUBO, PVC, SOLDÁVEL, DN 25MM, INSTALADO EM RAMAL OU SUB-RAMAL DE ÁGUA - FORNECIMENTO E INSTALAÇÃO. AF_12/2014</t>
  </si>
  <si>
    <t>89357</t>
  </si>
  <si>
    <t>TUBO, PVC, SOLDÁVEL, DN 32MM, INSTALADO EM RAMAL OU SUB-RAMAL DE ÁGUA - FORNECIMENTO E INSTALAÇÃO. AF_12/2014</t>
  </si>
  <si>
    <t>74125/002</t>
  </si>
  <si>
    <t>ESPELHO CRISTAL ESPESSURA 4MM, COM MOLDURA EM ALUMINIO E COMPENSADO 6MM PLASTIFICADO COLADO</t>
  </si>
  <si>
    <t>86932</t>
  </si>
  <si>
    <t>VASO SANITÁRIO SIFONADO COM CAIXA ACOPLADA LOUÇA BRANCA - PADRÃO MÉDIO, INCLUSO ENGATE FLEXÍVEL EM METAL CROMADO, 1/2 X 40CM - FORNECIMENTO E INSTALAÇÃO. AF_12/2013</t>
  </si>
  <si>
    <t>30.08.040</t>
  </si>
  <si>
    <t>LAVATÓRIO DE LOUÇA PARA CANTO SEM COLUNA PARA PESSOAS COM MOBILIDADE REDUZIDA</t>
  </si>
  <si>
    <t>00038643</t>
  </si>
  <si>
    <t>VALVULA EM METAL CROMADO PARA LAVATORIO, 1 " SEM LADRAO</t>
  </si>
  <si>
    <t>00006136</t>
  </si>
  <si>
    <t>SIFAO EM METAL CROMADO PARA PIA OU LAVATORIO, 1 X 1.1/2 "</t>
  </si>
  <si>
    <t>00036521</t>
  </si>
  <si>
    <t>LAVATORIO DE CANTO LOUCA BRANCA SUSPENSO *40 X 30* CM</t>
  </si>
  <si>
    <t>00011683</t>
  </si>
  <si>
    <t>ENGATE / RABICHO FLEXIVEL INOX 1/2 " X 30 CM</t>
  </si>
  <si>
    <t>44.02.100</t>
  </si>
  <si>
    <t>TAMPO/BANCADA EM GRANITO CINZA POLIDO ESPESSURA DE 2,5 CM</t>
  </si>
  <si>
    <t>00011795</t>
  </si>
  <si>
    <t>GRANITO CINZA POLIDO P/BANCADA E=2,5 CM</t>
  </si>
  <si>
    <t>TAMPO/BANCADA EM GRANITO CINZA POLIDO ESPESSURA DE 2,5 CM (ASSENTAMENTO)</t>
  </si>
  <si>
    <t>44.02.100 2</t>
  </si>
  <si>
    <t>44.02.100 1</t>
  </si>
  <si>
    <t>89987</t>
  </si>
  <si>
    <t>REGISTRO DE GAVETA BRUTO, LATÃO, ROSCÁVEL, 3/4", COM ACABAMENTO E CANOPLA CROMADOS. FORNECIDO E INSTALADO EM RAMAL DE ÁGUA. AF_12/2014</t>
  </si>
  <si>
    <t>VÁLVULA DE MICTÓRIO PADRÃO, VAZÃO AUTOMÁTICA</t>
  </si>
  <si>
    <t>47.04.100</t>
  </si>
  <si>
    <t>00021112</t>
  </si>
  <si>
    <t>VALVULA DE DESCARGA EM METAL CROMADO PARA MICTORIO COM ACIONAMENTO PORPRESSAO E FECHAMENTO AUTOMATICO</t>
  </si>
  <si>
    <t>KIT DE ACESSORIOS PARA BANHEIRO EM METAL CROMADO, 5 PECAS, INCLUSO FIXAÇÃO. AF_10/2016</t>
  </si>
  <si>
    <t>95546</t>
  </si>
  <si>
    <t>TUBOS E CONEXÕES</t>
  </si>
  <si>
    <t>LOUÇAS, METAIS E ACESSÓRIOS</t>
  </si>
  <si>
    <t>46.27.060</t>
  </si>
  <si>
    <t>TUBO DE COBRE FLEXÍVEL, DN = 6,35 MM (1/4'), INCLUSIVE CONEXÕES</t>
  </si>
  <si>
    <t>00039662</t>
  </si>
  <si>
    <t>TUBO DE COBRE FLEXIVEL, D = 1/4 ", E = 0,79 MM, PARA AR-CONDICIONADO/ INSTALACOES GAS RESIDENCIAIS E COMERCIAIS</t>
  </si>
  <si>
    <t>00013388</t>
  </si>
  <si>
    <t>SOLDA 50/50</t>
  </si>
  <si>
    <t>00039897</t>
  </si>
  <si>
    <t>PASTA PARA SOLDA DE TUBOS E CONEXOES DE COBRE</t>
  </si>
  <si>
    <t>250g</t>
  </si>
  <si>
    <t>46.27.090</t>
  </si>
  <si>
    <t>TUBO DE COBRE FLEXÍVEL, DN = 12,70 MM (1/2'), INCLUSIVE CONEXÕES</t>
  </si>
  <si>
    <t>00039660</t>
  </si>
  <si>
    <t>TUBO DE COBRE FLEXIVEL, D = 1/2 ", E = 0,79 MM, PARA AR-CONDICIONADO/ INSTALACOES GAS RESIDENCIAIS E COMERCIAIS</t>
  </si>
  <si>
    <t>73795/013</t>
  </si>
  <si>
    <t>VÁLVULA DE RETENÇÃO HORIZONTAL Ø 65MM (2.1/2") - FORNECIMENTO E INSTALAÇÃO</t>
  </si>
  <si>
    <t>119218</t>
  </si>
  <si>
    <t>ASSENTO ACESSO PP PLUS BR</t>
  </si>
  <si>
    <t>2.1.3</t>
  </si>
  <si>
    <t>2.1.4</t>
  </si>
  <si>
    <t>8.12</t>
  </si>
  <si>
    <t>04.08.020</t>
  </si>
  <si>
    <t>RETIRADA DE FOLHA DE ESQUADRIA EM MADEIRA</t>
  </si>
  <si>
    <t>RETIRADA DE BATENTE COM GUARNIÇÃO E PEÇAS LINEARES EM MADEIRA, CHUMBADOS</t>
  </si>
  <si>
    <t>04.08.060</t>
  </si>
  <si>
    <t>88239</t>
  </si>
  <si>
    <t>AJUDANTE DE CARPINTEIRO COM ENCARGOS COMPLEMENTARES</t>
  </si>
  <si>
    <t>88261</t>
  </si>
  <si>
    <t>CARPINTEIRO DE ESQUADRIA COM ENCARGOS COMPLEMENTARES</t>
  </si>
  <si>
    <t>FITA ADESIVA ANTIDERRAPANTE COM LARGURA DE 5 CM</t>
  </si>
  <si>
    <t>21.20.300</t>
  </si>
  <si>
    <t>00004806</t>
  </si>
  <si>
    <t>TESTEIRA ANTIDERRAPANTE PARA PISO VINILICO *5 X 2,5* CM, E = 2 MM</t>
  </si>
  <si>
    <t>46533</t>
  </si>
  <si>
    <t>CONECTOR MACHO RJ45 CAT 6E</t>
  </si>
  <si>
    <t xml:space="preserve">CABO REDE U/UTP 24AWG 4 PARES CAT 6  </t>
  </si>
  <si>
    <t>50.05.270</t>
  </si>
  <si>
    <t xml:space="preserve">CENTRAL DE DETECÇÃO E ALARME DE INCÊNDIO COMPLETA, AUTONOMIA DE 1 HORA PARA 12 LAÇOS, 220 V/12 V </t>
  </si>
  <si>
    <t>50.05.280</t>
  </si>
  <si>
    <t>SIRENE TIPO CORNETA DE 12 V</t>
  </si>
  <si>
    <t>50.05.170</t>
  </si>
  <si>
    <t>ACIONADOR MANUAL TIPO QUEBRA-VIDRO, EM CAIXA PLÁSTICA</t>
  </si>
  <si>
    <t>10277</t>
  </si>
  <si>
    <t xml:space="preserve">CENTRAL DE ALARME </t>
  </si>
  <si>
    <t>8947</t>
  </si>
  <si>
    <t>SIRENE AUDIOVISUAL ENDER VERM. SAV-E</t>
  </si>
  <si>
    <t>8945</t>
  </si>
  <si>
    <t>ACIONADOR DE ALARME ENDER AM-E</t>
  </si>
  <si>
    <t>37.25.100</t>
  </si>
  <si>
    <t>DISJUNTOR EM CAIXA MOLDADA TRIPOLAR, TÉRMICO E MAGNÉTICO FIXOS, TENSÃO DE ISOLAMENTO 480/690V, DE 70A ATÉ 150A</t>
  </si>
  <si>
    <t>00002374</t>
  </si>
  <si>
    <t>DISJUNTOR TERMOMAGNETICO TRIPOLAR 150 A / 600 V, TIPO FXD / ICC - 35 KA</t>
  </si>
  <si>
    <t>37.17.070</t>
  </si>
  <si>
    <t>DISPOSITIVO DIFERENCIAL RESIDUAL DE 40 A X 30 MA - 2 PÓLOS</t>
  </si>
  <si>
    <t>00039446</t>
  </si>
  <si>
    <t>DISPOSITIVO DR, 2 POLOS, SENSIBILIDADE DE 30 MA, CORRENTE DE 40 A, TIPO AC</t>
  </si>
  <si>
    <t>46.27.080</t>
  </si>
  <si>
    <t>TUBO DE COBRE FLEXÍVEL, ESPESSURA 1/32" - DIÂMETRO 3/8", INCLUSIVE CONEXÕES</t>
  </si>
  <si>
    <t>00039664</t>
  </si>
  <si>
    <t>TUBO DE COBRE FLEXIVEL, D = 3/8 ", E = 0,79 MM, PARA AR-CONDICIONADO/ INSTALACOES GAS RESIDENCIAIS E COMERCIAIS</t>
  </si>
  <si>
    <t>46.32.007</t>
  </si>
  <si>
    <t>TUBO DE COBRE SEM COSTURA, RÍGIDO, ESPESSURA 1/16" - DIÂMETRO 1.1/8", INCLUSIVE CONEXÕES</t>
  </si>
  <si>
    <t>00039750</t>
  </si>
  <si>
    <t>TUBO DE COBRE CLASSE "A", DN = 1 1/4 " (35 MM), PARA INSTALACOES DE MEDIA PRESSAO PARA GASES COMBUSTIVEIS E MEDICINAIS</t>
  </si>
  <si>
    <t>TUBO DE COBRE FLEXÍVEL, ESPESSURA 1/32" - DIÂMETRO 1/4", INCLUSIVE CONEXÕES</t>
  </si>
  <si>
    <t>TUBO DE COBRE FLEXÍVEL, ESPESSURA 1/32" - DIÂMETRO 1/2", INCLUSIVE CONEXÕES</t>
  </si>
  <si>
    <t>DIVISÓRIA DE GESSO ACARTONADO COM ESTRUTURA</t>
  </si>
  <si>
    <t>FORRO MODULAR DE FIBRA MINERAL</t>
  </si>
  <si>
    <t>DETECTOR ÓPTICO DE FUMAÇA COM BASE ENDEREÇÁVEL</t>
  </si>
  <si>
    <t>50.05.430</t>
  </si>
  <si>
    <t>9745</t>
  </si>
  <si>
    <t>DETECTOR DE FUMAÇA OPTICO ENDER DFN-E</t>
  </si>
  <si>
    <t>PLANILHA ORÇAMENTARIA - REFORMA DO EDIFÍCIO RIO SOLIMÕES (TÉRREO)</t>
  </si>
  <si>
    <t>Base de Preços: SINAPI-AM Preço 01/17, Referência  02/17 - SEINFRA 08/15</t>
  </si>
  <si>
    <t>8.13</t>
  </si>
  <si>
    <t>Referenias:        SINAPI - Sistema Nacional de Pesquisa de Custos e Índices da Construção Civil. - Referência Técnica: 02/2017 com desoneração, estado do Amazonas.</t>
  </si>
  <si>
    <t>SEINFRA - Secretaria de Estado de Infraestrutura do Estado do Amazonas - Agosto de 2015</t>
  </si>
  <si>
    <t>Março de 2017</t>
  </si>
  <si>
    <t>48.02.400</t>
  </si>
  <si>
    <t>00034640</t>
  </si>
  <si>
    <t>CAIXA D'AGUA EM POLIETILENO 2000 LITROS, COM TAMPA</t>
  </si>
  <si>
    <t>RESERVATÓRIO EM POLIETILENO COM TAMPA DE ROSCA, CAPACIDADE DE 2.000 LITROS</t>
  </si>
  <si>
    <t>COMPOSIÇÃO ANALÍTICA</t>
  </si>
  <si>
    <t>COMPOSIÇÃO DO B.D.I.</t>
  </si>
  <si>
    <t>ÍTEM COMPONENTE</t>
  </si>
  <si>
    <t>valor %</t>
  </si>
  <si>
    <t>Administração Central</t>
  </si>
  <si>
    <t>Seguro e Garantia</t>
  </si>
  <si>
    <t>Risco</t>
  </si>
  <si>
    <t>Despesas Financeiras</t>
  </si>
  <si>
    <t>Lucro</t>
  </si>
  <si>
    <t>PIS, COFINS, ISSQN</t>
  </si>
  <si>
    <t>Valor total do B.D.I.</t>
  </si>
  <si>
    <t>40.02.040</t>
  </si>
  <si>
    <t>CAIXA DE PASSAGEM EM CHAPA, COM TAMPA PARAFUSADA, 150 X 150 X 80 MM</t>
  </si>
  <si>
    <t>00020254</t>
  </si>
  <si>
    <t>CAIXA DE PASSAGEM METALICA DE SOBREPOR COM TAMPA PARAFUSADA, DIMENSOES 15 X 15 X 10 CM</t>
  </si>
  <si>
    <t>CRONOGRAMA FÍSICO-FINANCEIRO (TÉRREO)</t>
  </si>
  <si>
    <t>MURILO MARCON CASSIMIRO</t>
  </si>
  <si>
    <t>CREA: 2616052725</t>
  </si>
  <si>
    <t xml:space="preserve">                        Avenida André Araujo, 25, Bairro Aleixo</t>
  </si>
  <si>
    <t xml:space="preserve">                        REFORMA DO EDIFÍCIO RIO SOLIMÕES</t>
  </si>
  <si>
    <t>Composição: CPOS - 169</t>
  </si>
  <si>
    <t>9.6.4</t>
  </si>
  <si>
    <t>9.6.5</t>
  </si>
  <si>
    <t>9.6.6</t>
  </si>
  <si>
    <t>9.6.7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</si>
</sst>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0.0"/>
    <numFmt numFmtId="170" formatCode="_(&quot;R$&quot;* #,##0.00_);_(&quot;R$&quot;* \(#,##0.00\);_(&quot;R$&quot;* &quot;-&quot;??_);_(@_)"/>
    <numFmt numFmtId="171" formatCode="&quot;R$&quot;\ #,##0.00"/>
  </numFmts>
  <fonts count="40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theme="0" tint="-0.499984740745262"/>
      <name val="Arial"/>
      <family val="2"/>
    </font>
    <font>
      <b/>
      <sz val="10"/>
      <color rgb="FF7030A0"/>
      <name val="Arial"/>
      <family val="2"/>
    </font>
    <font>
      <sz val="11"/>
      <color rgb="FF00000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0" tint="-0.499984740745262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0" tint="-0.499984740745262"/>
      <name val="Cambria"/>
      <family val="1"/>
      <scheme val="major"/>
    </font>
    <font>
      <sz val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0" tint="-0.499984740745262"/>
      <name val="Cambria"/>
      <family val="1"/>
      <scheme val="major"/>
    </font>
    <font>
      <b/>
      <sz val="12"/>
      <color theme="0" tint="-0.499984740745262"/>
      <name val="Cambria"/>
      <family val="1"/>
      <scheme val="major"/>
    </font>
    <font>
      <b/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7" fillId="0" borderId="0" applyNumberFormat="0" applyBorder="0" applyProtection="0"/>
    <xf numFmtId="0" fontId="7" fillId="0" borderId="0" applyNumberFormat="0" applyBorder="0" applyProtection="0"/>
    <xf numFmtId="166" fontId="7" fillId="0" borderId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7" fillId="0" borderId="0" applyNumberFormat="0" applyBorder="0" applyProtection="0"/>
    <xf numFmtId="167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3" fillId="0" borderId="0"/>
    <xf numFmtId="9" fontId="3" fillId="0" borderId="0" applyFont="0" applyFill="0" applyBorder="0" applyAlignment="0" applyProtection="0"/>
    <xf numFmtId="0" fontId="10" fillId="0" borderId="0" applyNumberFormat="0" applyBorder="0" applyProtection="0"/>
    <xf numFmtId="168" fontId="10" fillId="0" borderId="0" applyBorder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Border="0" applyProtection="0"/>
    <xf numFmtId="44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4">
    <xf numFmtId="0" fontId="0" fillId="0" borderId="0" xfId="0"/>
    <xf numFmtId="0" fontId="3" fillId="0" borderId="0" xfId="10" applyFont="1" applyFill="1" applyAlignment="1">
      <alignment vertical="center"/>
    </xf>
    <xf numFmtId="0" fontId="3" fillId="0" borderId="0" xfId="10" applyFont="1" applyFill="1" applyAlignment="1">
      <alignment horizontal="center" vertical="center"/>
    </xf>
    <xf numFmtId="0" fontId="3" fillId="0" borderId="0" xfId="10" applyFont="1" applyFill="1" applyAlignment="1">
      <alignment horizontal="left" vertical="center"/>
    </xf>
    <xf numFmtId="165" fontId="3" fillId="0" borderId="0" xfId="14" applyFont="1" applyFill="1" applyAlignment="1">
      <alignment vertical="center"/>
    </xf>
    <xf numFmtId="165" fontId="3" fillId="0" borderId="0" xfId="10" applyNumberFormat="1" applyFont="1" applyFill="1" applyAlignment="1">
      <alignment vertical="center"/>
    </xf>
    <xf numFmtId="165" fontId="3" fillId="0" borderId="0" xfId="14" applyFont="1" applyFill="1" applyAlignment="1">
      <alignment horizontal="center" vertical="center"/>
    </xf>
    <xf numFmtId="165" fontId="3" fillId="4" borderId="0" xfId="10" applyNumberFormat="1" applyFont="1" applyFill="1" applyAlignment="1">
      <alignment vertical="center"/>
    </xf>
    <xf numFmtId="0" fontId="3" fillId="4" borderId="0" xfId="10" applyFont="1" applyFill="1" applyAlignment="1">
      <alignment vertical="center"/>
    </xf>
    <xf numFmtId="165" fontId="11" fillId="0" borderId="0" xfId="10" applyNumberFormat="1" applyFont="1" applyFill="1" applyAlignment="1">
      <alignment vertical="center"/>
    </xf>
    <xf numFmtId="0" fontId="11" fillId="0" borderId="0" xfId="10" applyFont="1" applyFill="1" applyAlignment="1">
      <alignment vertical="center"/>
    </xf>
    <xf numFmtId="165" fontId="11" fillId="0" borderId="0" xfId="14" applyFont="1" applyFill="1" applyAlignment="1">
      <alignment vertical="center"/>
    </xf>
    <xf numFmtId="0" fontId="3" fillId="5" borderId="0" xfId="0" applyFont="1" applyFill="1" applyAlignment="1" applyProtection="1"/>
    <xf numFmtId="0" fontId="3" fillId="5" borderId="0" xfId="0" applyFont="1" applyFill="1" applyProtection="1"/>
    <xf numFmtId="10" fontId="3" fillId="4" borderId="20" xfId="21" applyNumberFormat="1" applyFont="1" applyFill="1" applyBorder="1" applyProtection="1"/>
    <xf numFmtId="10" fontId="3" fillId="4" borderId="23" xfId="21" applyNumberFormat="1" applyFont="1" applyFill="1" applyBorder="1" applyProtection="1"/>
    <xf numFmtId="169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65" fontId="3" fillId="5" borderId="0" xfId="19" applyFont="1" applyFill="1" applyProtection="1"/>
    <xf numFmtId="0" fontId="3" fillId="5" borderId="0" xfId="0" applyFont="1" applyFill="1" applyAlignment="1"/>
    <xf numFmtId="1" fontId="3" fillId="5" borderId="19" xfId="0" applyNumberFormat="1" applyFont="1" applyFill="1" applyBorder="1" applyAlignment="1" applyProtection="1">
      <alignment horizontal="left" vertical="top" wrapText="1"/>
    </xf>
    <xf numFmtId="1" fontId="3" fillId="5" borderId="22" xfId="0" applyNumberFormat="1" applyFont="1" applyFill="1" applyBorder="1" applyAlignment="1" applyProtection="1">
      <alignment horizontal="left" vertical="top" wrapText="1"/>
    </xf>
    <xf numFmtId="2" fontId="3" fillId="6" borderId="26" xfId="20" applyNumberFormat="1" applyFont="1" applyFill="1" applyBorder="1" applyAlignment="1" applyProtection="1">
      <alignment horizontal="right"/>
    </xf>
    <xf numFmtId="2" fontId="4" fillId="6" borderId="3" xfId="20" applyNumberFormat="1" applyFont="1" applyFill="1" applyBorder="1" applyAlignment="1" applyProtection="1">
      <alignment horizontal="right"/>
    </xf>
    <xf numFmtId="164" fontId="4" fillId="6" borderId="5" xfId="20" applyNumberFormat="1" applyFont="1" applyFill="1" applyBorder="1" applyProtection="1"/>
    <xf numFmtId="9" fontId="4" fillId="6" borderId="27" xfId="11" applyFont="1" applyFill="1" applyBorder="1" applyAlignment="1" applyProtection="1">
      <alignment horizontal="center"/>
    </xf>
    <xf numFmtId="10" fontId="3" fillId="6" borderId="4" xfId="11" applyNumberFormat="1" applyFont="1" applyFill="1" applyBorder="1" applyAlignment="1" applyProtection="1">
      <alignment horizontal="centerContinuous"/>
    </xf>
    <xf numFmtId="10" fontId="4" fillId="6" borderId="5" xfId="11" applyNumberFormat="1" applyFont="1" applyFill="1" applyBorder="1" applyProtection="1"/>
    <xf numFmtId="10" fontId="4" fillId="6" borderId="4" xfId="11" applyNumberFormat="1" applyFont="1" applyFill="1" applyBorder="1" applyProtection="1"/>
    <xf numFmtId="2" fontId="3" fillId="6" borderId="11" xfId="20" applyNumberFormat="1" applyFont="1" applyFill="1" applyBorder="1" applyAlignment="1" applyProtection="1">
      <alignment horizontal="right"/>
    </xf>
    <xf numFmtId="2" fontId="4" fillId="6" borderId="13" xfId="20" applyNumberFormat="1" applyFont="1" applyFill="1" applyBorder="1" applyAlignment="1" applyProtection="1">
      <alignment horizontal="right"/>
    </xf>
    <xf numFmtId="170" fontId="3" fillId="6" borderId="26" xfId="22" applyFont="1" applyFill="1" applyBorder="1" applyProtection="1"/>
    <xf numFmtId="170" fontId="3" fillId="6" borderId="5" xfId="22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2" fontId="4" fillId="6" borderId="15" xfId="20" applyNumberFormat="1" applyFont="1" applyFill="1" applyBorder="1" applyAlignment="1" applyProtection="1">
      <alignment horizontal="centerContinuous"/>
    </xf>
    <xf numFmtId="2" fontId="4" fillId="6" borderId="16" xfId="20" applyNumberFormat="1" applyFont="1" applyFill="1" applyBorder="1" applyAlignment="1" applyProtection="1">
      <alignment horizontal="centerContinuous"/>
    </xf>
    <xf numFmtId="2" fontId="3" fillId="5" borderId="21" xfId="20" applyNumberFormat="1" applyFont="1" applyFill="1" applyBorder="1" applyProtection="1"/>
    <xf numFmtId="2" fontId="3" fillId="5" borderId="22" xfId="20" applyNumberFormat="1" applyFont="1" applyFill="1" applyBorder="1" applyProtection="1"/>
    <xf numFmtId="2" fontId="3" fillId="5" borderId="24" xfId="20" applyNumberFormat="1" applyFont="1" applyFill="1" applyBorder="1" applyProtection="1"/>
    <xf numFmtId="164" fontId="14" fillId="5" borderId="5" xfId="20" applyNumberFormat="1" applyFont="1" applyFill="1" applyBorder="1" applyAlignment="1" applyProtection="1">
      <alignment horizontal="right"/>
    </xf>
    <xf numFmtId="2" fontId="3" fillId="5" borderId="5" xfId="20" applyNumberFormat="1" applyFont="1" applyFill="1" applyBorder="1" applyAlignment="1" applyProtection="1">
      <alignment horizontal="center"/>
    </xf>
    <xf numFmtId="0" fontId="4" fillId="4" borderId="0" xfId="10" applyFont="1" applyFill="1" applyBorder="1" applyAlignment="1">
      <alignment horizontal="left" vertical="center"/>
    </xf>
    <xf numFmtId="0" fontId="12" fillId="4" borderId="0" xfId="10" applyFont="1" applyFill="1" applyBorder="1" applyAlignment="1">
      <alignment horizontal="center"/>
    </xf>
    <xf numFmtId="0" fontId="4" fillId="4" borderId="0" xfId="10" applyFont="1" applyFill="1" applyBorder="1" applyAlignment="1">
      <alignment horizontal="center"/>
    </xf>
    <xf numFmtId="0" fontId="3" fillId="4" borderId="0" xfId="10" applyFont="1" applyFill="1" applyBorder="1" applyAlignment="1">
      <alignment horizontal="left" vertical="center" wrapText="1"/>
    </xf>
    <xf numFmtId="0" fontId="3" fillId="4" borderId="0" xfId="10" applyFont="1" applyFill="1" applyBorder="1" applyAlignment="1">
      <alignment horizontal="center" vertical="center" wrapText="1"/>
    </xf>
    <xf numFmtId="165" fontId="3" fillId="4" borderId="0" xfId="14" applyFont="1" applyFill="1" applyBorder="1" applyAlignment="1">
      <alignment horizontal="center" vertical="center" wrapText="1"/>
    </xf>
    <xf numFmtId="2" fontId="3" fillId="6" borderId="6" xfId="20" applyNumberFormat="1" applyFont="1" applyFill="1" applyBorder="1" applyProtection="1"/>
    <xf numFmtId="2" fontId="3" fillId="6" borderId="8" xfId="20" applyNumberFormat="1" applyFont="1" applyFill="1" applyBorder="1" applyProtection="1"/>
    <xf numFmtId="0" fontId="3" fillId="4" borderId="0" xfId="10" applyFont="1" applyFill="1" applyAlignment="1">
      <alignment horizontal="center" vertical="center"/>
    </xf>
    <xf numFmtId="0" fontId="3" fillId="4" borderId="0" xfId="10" applyFont="1" applyFill="1" applyAlignment="1">
      <alignment horizontal="center"/>
    </xf>
    <xf numFmtId="165" fontId="3" fillId="4" borderId="0" xfId="14" applyFont="1" applyFill="1" applyAlignment="1">
      <alignment horizontal="center" vertical="center"/>
    </xf>
    <xf numFmtId="165" fontId="3" fillId="4" borderId="0" xfId="14" applyFont="1" applyFill="1" applyAlignment="1">
      <alignment vertical="center"/>
    </xf>
    <xf numFmtId="0" fontId="3" fillId="4" borderId="0" xfId="15" applyNumberFormat="1" applyFont="1" applyFill="1" applyBorder="1" applyAlignment="1">
      <alignment horizontal="center"/>
    </xf>
    <xf numFmtId="0" fontId="16" fillId="4" borderId="0" xfId="18" applyNumberFormat="1" applyFont="1" applyFill="1" applyBorder="1" applyAlignment="1"/>
    <xf numFmtId="0" fontId="3" fillId="4" borderId="0" xfId="0" applyFont="1" applyFill="1" applyAlignment="1"/>
    <xf numFmtId="0" fontId="3" fillId="0" borderId="0" xfId="10" applyFont="1" applyFill="1" applyBorder="1" applyAlignment="1">
      <alignment vertical="center"/>
    </xf>
    <xf numFmtId="165" fontId="3" fillId="0" borderId="0" xfId="10" applyNumberFormat="1" applyFont="1" applyFill="1" applyAlignment="1">
      <alignment vertical="top"/>
    </xf>
    <xf numFmtId="0" fontId="3" fillId="0" borderId="0" xfId="10" applyFont="1" applyFill="1" applyAlignment="1">
      <alignment vertical="top"/>
    </xf>
    <xf numFmtId="49" fontId="3" fillId="0" borderId="0" xfId="10" applyNumberFormat="1" applyFont="1" applyFill="1" applyAlignment="1">
      <alignment horizontal="center" vertical="center"/>
    </xf>
    <xf numFmtId="165" fontId="3" fillId="0" borderId="0" xfId="1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0" fontId="22" fillId="0" borderId="31" xfId="23" applyNumberFormat="1" applyFont="1" applyBorder="1" applyAlignment="1">
      <alignment horizontal="left" vertical="center"/>
    </xf>
    <xf numFmtId="0" fontId="20" fillId="0" borderId="0" xfId="10" applyFont="1" applyFill="1" applyAlignment="1">
      <alignment horizontal="center" vertical="center"/>
    </xf>
    <xf numFmtId="49" fontId="25" fillId="0" borderId="0" xfId="10" applyNumberFormat="1" applyFont="1" applyFill="1" applyAlignment="1">
      <alignment horizontal="center" vertical="center"/>
    </xf>
    <xf numFmtId="0" fontId="25" fillId="0" borderId="0" xfId="10" applyFont="1" applyFill="1" applyBorder="1" applyAlignment="1">
      <alignment horizontal="center" vertical="center"/>
    </xf>
    <xf numFmtId="165" fontId="25" fillId="0" borderId="0" xfId="14" applyFont="1" applyFill="1" applyBorder="1" applyAlignment="1">
      <alignment vertical="center"/>
    </xf>
    <xf numFmtId="0" fontId="25" fillId="0" borderId="0" xfId="10" applyFont="1" applyFill="1" applyAlignment="1">
      <alignment vertical="center"/>
    </xf>
    <xf numFmtId="0" fontId="26" fillId="0" borderId="0" xfId="10" applyFont="1" applyFill="1" applyBorder="1" applyAlignment="1">
      <alignment horizontal="center" vertical="center"/>
    </xf>
    <xf numFmtId="49" fontId="26" fillId="0" borderId="0" xfId="1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65" fontId="20" fillId="0" borderId="0" xfId="14" applyFont="1" applyFill="1" applyAlignment="1">
      <alignment vertical="center"/>
    </xf>
    <xf numFmtId="0" fontId="20" fillId="0" borderId="0" xfId="10" applyFont="1" applyFill="1" applyAlignment="1">
      <alignment vertical="center"/>
    </xf>
    <xf numFmtId="49" fontId="20" fillId="0" borderId="0" xfId="10" applyNumberFormat="1" applyFont="1" applyFill="1" applyAlignment="1">
      <alignment horizontal="center" vertical="center"/>
    </xf>
    <xf numFmtId="0" fontId="20" fillId="0" borderId="0" xfId="10" applyFont="1" applyFill="1" applyAlignment="1">
      <alignment horizontal="left" vertical="center"/>
    </xf>
    <xf numFmtId="0" fontId="20" fillId="0" borderId="0" xfId="10" applyFont="1" applyFill="1" applyAlignment="1">
      <alignment horizontal="center"/>
    </xf>
    <xf numFmtId="165" fontId="20" fillId="0" borderId="0" xfId="14" applyFont="1" applyFill="1" applyAlignment="1">
      <alignment horizontal="center" vertical="center"/>
    </xf>
    <xf numFmtId="0" fontId="27" fillId="2" borderId="22" xfId="10" applyFont="1" applyFill="1" applyBorder="1" applyAlignment="1">
      <alignment horizontal="center" vertical="center"/>
    </xf>
    <xf numFmtId="0" fontId="27" fillId="3" borderId="1" xfId="10" applyFont="1" applyFill="1" applyBorder="1" applyAlignment="1">
      <alignment vertical="center"/>
    </xf>
    <xf numFmtId="0" fontId="27" fillId="3" borderId="1" xfId="10" applyFont="1" applyFill="1" applyBorder="1" applyAlignment="1">
      <alignment horizontal="center" vertical="center"/>
    </xf>
    <xf numFmtId="4" fontId="27" fillId="2" borderId="24" xfId="10" applyNumberFormat="1" applyFont="1" applyFill="1" applyBorder="1" applyAlignment="1">
      <alignment vertical="center"/>
    </xf>
    <xf numFmtId="49" fontId="28" fillId="4" borderId="22" xfId="10" applyNumberFormat="1" applyFont="1" applyFill="1" applyBorder="1" applyAlignment="1">
      <alignment horizontal="center" vertical="center"/>
    </xf>
    <xf numFmtId="49" fontId="28" fillId="4" borderId="1" xfId="10" applyNumberFormat="1" applyFont="1" applyFill="1" applyBorder="1" applyAlignment="1">
      <alignment horizontal="center" vertical="center"/>
    </xf>
    <xf numFmtId="49" fontId="28" fillId="4" borderId="1" xfId="10" applyNumberFormat="1" applyFont="1" applyFill="1" applyBorder="1" applyAlignment="1">
      <alignment horizontal="left" vertical="center" wrapText="1"/>
    </xf>
    <xf numFmtId="0" fontId="28" fillId="0" borderId="1" xfId="10" applyFont="1" applyFill="1" applyBorder="1" applyAlignment="1">
      <alignment horizontal="center" vertical="center"/>
    </xf>
    <xf numFmtId="165" fontId="28" fillId="0" borderId="1" xfId="14" applyFont="1" applyFill="1" applyBorder="1" applyAlignment="1">
      <alignment vertical="center"/>
    </xf>
    <xf numFmtId="4" fontId="28" fillId="4" borderId="29" xfId="10" applyNumberFormat="1" applyFont="1" applyFill="1" applyBorder="1" applyAlignment="1">
      <alignment horizontal="right" vertical="center" wrapText="1"/>
    </xf>
    <xf numFmtId="4" fontId="28" fillId="0" borderId="1" xfId="10" applyNumberFormat="1" applyFont="1" applyFill="1" applyBorder="1" applyAlignment="1">
      <alignment vertical="center"/>
    </xf>
    <xf numFmtId="4" fontId="28" fillId="0" borderId="24" xfId="10" applyNumberFormat="1" applyFont="1" applyFill="1" applyBorder="1" applyAlignment="1">
      <alignment vertical="center"/>
    </xf>
    <xf numFmtId="0" fontId="27" fillId="4" borderId="22" xfId="10" applyFont="1" applyFill="1" applyBorder="1" applyAlignment="1">
      <alignment horizontal="center" vertical="center" wrapText="1"/>
    </xf>
    <xf numFmtId="49" fontId="27" fillId="4" borderId="1" xfId="10" applyNumberFormat="1" applyFont="1" applyFill="1" applyBorder="1" applyAlignment="1">
      <alignment horizontal="center" vertical="center" wrapText="1"/>
    </xf>
    <xf numFmtId="0" fontId="27" fillId="4" borderId="1" xfId="10" applyFont="1" applyFill="1" applyBorder="1" applyAlignment="1">
      <alignment horizontal="center" vertical="center" wrapText="1"/>
    </xf>
    <xf numFmtId="0" fontId="28" fillId="4" borderId="1" xfId="10" applyFont="1" applyFill="1" applyBorder="1" applyAlignment="1">
      <alignment horizontal="left" vertical="center" wrapText="1"/>
    </xf>
    <xf numFmtId="165" fontId="27" fillId="4" borderId="1" xfId="14" applyFont="1" applyFill="1" applyBorder="1" applyAlignment="1">
      <alignment vertical="center" wrapText="1"/>
    </xf>
    <xf numFmtId="4" fontId="27" fillId="4" borderId="24" xfId="10" applyNumberFormat="1" applyFont="1" applyFill="1" applyBorder="1" applyAlignment="1">
      <alignment vertical="center" wrapText="1"/>
    </xf>
    <xf numFmtId="0" fontId="28" fillId="0" borderId="1" xfId="10" applyFont="1" applyFill="1" applyBorder="1" applyAlignment="1">
      <alignment vertical="center"/>
    </xf>
    <xf numFmtId="0" fontId="28" fillId="0" borderId="24" xfId="10" applyFont="1" applyFill="1" applyBorder="1" applyAlignment="1">
      <alignment vertical="center"/>
    </xf>
    <xf numFmtId="0" fontId="27" fillId="3" borderId="22" xfId="10" applyFont="1" applyFill="1" applyBorder="1" applyAlignment="1">
      <alignment horizontal="center" vertical="center"/>
    </xf>
    <xf numFmtId="0" fontId="27" fillId="7" borderId="22" xfId="10" applyFont="1" applyFill="1" applyBorder="1" applyAlignment="1">
      <alignment horizontal="center" vertical="center"/>
    </xf>
    <xf numFmtId="49" fontId="27" fillId="7" borderId="1" xfId="10" applyNumberFormat="1" applyFont="1" applyFill="1" applyBorder="1" applyAlignment="1">
      <alignment horizontal="center" vertical="center"/>
    </xf>
    <xf numFmtId="0" fontId="27" fillId="7" borderId="1" xfId="10" applyFont="1" applyFill="1" applyBorder="1" applyAlignment="1">
      <alignment horizontal="center" vertical="center"/>
    </xf>
    <xf numFmtId="165" fontId="28" fillId="7" borderId="1" xfId="14" applyFont="1" applyFill="1" applyBorder="1" applyAlignment="1">
      <alignment vertical="center"/>
    </xf>
    <xf numFmtId="165" fontId="27" fillId="7" borderId="1" xfId="14" applyFont="1" applyFill="1" applyBorder="1" applyAlignment="1">
      <alignment vertical="center"/>
    </xf>
    <xf numFmtId="4" fontId="28" fillId="7" borderId="1" xfId="10" applyNumberFormat="1" applyFont="1" applyFill="1" applyBorder="1" applyAlignment="1">
      <alignment vertical="center"/>
    </xf>
    <xf numFmtId="4" fontId="27" fillId="7" borderId="24" xfId="10" applyNumberFormat="1" applyFont="1" applyFill="1" applyBorder="1" applyAlignment="1">
      <alignment vertical="center"/>
    </xf>
    <xf numFmtId="49" fontId="28" fillId="0" borderId="1" xfId="10" applyNumberFormat="1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vertical="center" wrapText="1"/>
    </xf>
    <xf numFmtId="49" fontId="28" fillId="0" borderId="1" xfId="10" applyNumberFormat="1" applyFont="1" applyFill="1" applyBorder="1" applyAlignment="1">
      <alignment horizontal="center" vertical="center" wrapText="1"/>
    </xf>
    <xf numFmtId="0" fontId="28" fillId="0" borderId="1" xfId="10" applyFont="1" applyFill="1" applyBorder="1" applyAlignment="1">
      <alignment horizontal="left" vertical="center" wrapText="1"/>
    </xf>
    <xf numFmtId="0" fontId="28" fillId="0" borderId="1" xfId="10" applyFont="1" applyFill="1" applyBorder="1" applyAlignment="1">
      <alignment horizontal="center" vertical="center" wrapText="1"/>
    </xf>
    <xf numFmtId="165" fontId="28" fillId="0" borderId="1" xfId="14" applyFont="1" applyFill="1" applyBorder="1" applyAlignment="1">
      <alignment vertical="center" wrapText="1"/>
    </xf>
    <xf numFmtId="165" fontId="28" fillId="4" borderId="1" xfId="14" applyFont="1" applyFill="1" applyBorder="1" applyAlignment="1">
      <alignment vertical="center" wrapText="1"/>
    </xf>
    <xf numFmtId="0" fontId="27" fillId="7" borderId="22" xfId="10" applyFont="1" applyFill="1" applyBorder="1" applyAlignment="1">
      <alignment horizontal="center" vertical="center" wrapText="1"/>
    </xf>
    <xf numFmtId="49" fontId="28" fillId="7" borderId="1" xfId="10" applyNumberFormat="1" applyFont="1" applyFill="1" applyBorder="1" applyAlignment="1">
      <alignment horizontal="center" vertical="center" wrapText="1"/>
    </xf>
    <xf numFmtId="0" fontId="28" fillId="7" borderId="1" xfId="10" applyFont="1" applyFill="1" applyBorder="1" applyAlignment="1">
      <alignment horizontal="center" vertical="center" wrapText="1"/>
    </xf>
    <xf numFmtId="0" fontId="27" fillId="7" borderId="1" xfId="10" applyFont="1" applyFill="1" applyBorder="1" applyAlignment="1">
      <alignment horizontal="left" vertical="center" wrapText="1"/>
    </xf>
    <xf numFmtId="165" fontId="28" fillId="7" borderId="1" xfId="14" applyFont="1" applyFill="1" applyBorder="1" applyAlignment="1">
      <alignment vertical="center" wrapText="1"/>
    </xf>
    <xf numFmtId="4" fontId="28" fillId="7" borderId="24" xfId="10" applyNumberFormat="1" applyFont="1" applyFill="1" applyBorder="1" applyAlignment="1">
      <alignment vertical="center"/>
    </xf>
    <xf numFmtId="0" fontId="28" fillId="0" borderId="22" xfId="10" applyFont="1" applyFill="1" applyBorder="1" applyAlignment="1">
      <alignment horizontal="center" vertical="center" wrapText="1"/>
    </xf>
    <xf numFmtId="165" fontId="28" fillId="4" borderId="1" xfId="14" applyFont="1" applyFill="1" applyBorder="1" applyAlignment="1">
      <alignment vertical="center"/>
    </xf>
    <xf numFmtId="0" fontId="27" fillId="0" borderId="22" xfId="10" applyFont="1" applyFill="1" applyBorder="1" applyAlignment="1">
      <alignment horizontal="center" vertical="center" wrapText="1"/>
    </xf>
    <xf numFmtId="49" fontId="27" fillId="0" borderId="1" xfId="10" applyNumberFormat="1" applyFont="1" applyFill="1" applyBorder="1" applyAlignment="1">
      <alignment horizontal="center" vertical="center" wrapText="1"/>
    </xf>
    <xf numFmtId="0" fontId="27" fillId="0" borderId="1" xfId="10" applyFont="1" applyFill="1" applyBorder="1" applyAlignment="1">
      <alignment horizontal="center" vertical="center" wrapText="1"/>
    </xf>
    <xf numFmtId="0" fontId="27" fillId="0" borderId="1" xfId="10" applyFont="1" applyFill="1" applyBorder="1" applyAlignment="1">
      <alignment vertical="center" wrapText="1"/>
    </xf>
    <xf numFmtId="165" fontId="27" fillId="0" borderId="1" xfId="14" applyFont="1" applyFill="1" applyBorder="1" applyAlignment="1">
      <alignment vertical="center" wrapText="1"/>
    </xf>
    <xf numFmtId="4" fontId="27" fillId="0" borderId="24" xfId="10" applyNumberFormat="1" applyFont="1" applyFill="1" applyBorder="1" applyAlignment="1">
      <alignment vertical="center" wrapText="1"/>
    </xf>
    <xf numFmtId="0" fontId="27" fillId="2" borderId="1" xfId="10" applyFont="1" applyFill="1" applyBorder="1" applyAlignment="1">
      <alignment vertical="center"/>
    </xf>
    <xf numFmtId="0" fontId="27" fillId="2" borderId="1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left" wrapText="1"/>
    </xf>
    <xf numFmtId="2" fontId="28" fillId="0" borderId="1" xfId="10" applyNumberFormat="1" applyFont="1" applyFill="1" applyBorder="1" applyAlignment="1">
      <alignment vertical="center"/>
    </xf>
    <xf numFmtId="165" fontId="28" fillId="0" borderId="1" xfId="14" applyFont="1" applyFill="1" applyBorder="1" applyAlignment="1">
      <alignment horizontal="center" vertical="center"/>
    </xf>
    <xf numFmtId="0" fontId="28" fillId="4" borderId="22" xfId="10" applyFont="1" applyFill="1" applyBorder="1" applyAlignment="1">
      <alignment horizontal="center" vertical="center" wrapText="1"/>
    </xf>
    <xf numFmtId="49" fontId="28" fillId="4" borderId="1" xfId="10" applyNumberFormat="1" applyFont="1" applyFill="1" applyBorder="1" applyAlignment="1">
      <alignment horizontal="center" vertical="center" wrapText="1"/>
    </xf>
    <xf numFmtId="0" fontId="28" fillId="0" borderId="24" xfId="10" applyFont="1" applyFill="1" applyBorder="1" applyAlignment="1">
      <alignment horizontal="center" vertical="center"/>
    </xf>
    <xf numFmtId="4" fontId="27" fillId="3" borderId="24" xfId="10" applyNumberFormat="1" applyFont="1" applyFill="1" applyBorder="1" applyAlignment="1">
      <alignment vertical="center"/>
    </xf>
    <xf numFmtId="0" fontId="28" fillId="0" borderId="1" xfId="10" applyFont="1" applyFill="1" applyBorder="1" applyAlignment="1">
      <alignment horizontal="left" vertical="top" wrapText="1"/>
    </xf>
    <xf numFmtId="0" fontId="28" fillId="4" borderId="1" xfId="10" applyFont="1" applyFill="1" applyBorder="1" applyAlignment="1">
      <alignment horizontal="center" vertical="center" wrapText="1"/>
    </xf>
    <xf numFmtId="165" fontId="28" fillId="4" borderId="1" xfId="15" applyFont="1" applyFill="1" applyBorder="1" applyAlignment="1">
      <alignment vertical="center" wrapText="1"/>
    </xf>
    <xf numFmtId="165" fontId="28" fillId="0" borderId="1" xfId="15" applyFont="1" applyFill="1" applyBorder="1" applyAlignment="1">
      <alignment vertical="center" wrapText="1"/>
    </xf>
    <xf numFmtId="0" fontId="28" fillId="4" borderId="1" xfId="10" applyFont="1" applyFill="1" applyBorder="1" applyAlignment="1">
      <alignment vertical="center" wrapText="1"/>
    </xf>
    <xf numFmtId="0" fontId="28" fillId="4" borderId="24" xfId="10" applyFont="1" applyFill="1" applyBorder="1" applyAlignment="1">
      <alignment vertical="center" wrapText="1"/>
    </xf>
    <xf numFmtId="0" fontId="27" fillId="4" borderId="1" xfId="10" applyFont="1" applyFill="1" applyBorder="1" applyAlignment="1">
      <alignment horizontal="left" vertical="center" wrapText="1"/>
    </xf>
    <xf numFmtId="4" fontId="28" fillId="4" borderId="24" xfId="10" applyNumberFormat="1" applyFont="1" applyFill="1" applyBorder="1" applyAlignment="1">
      <alignment vertical="center"/>
    </xf>
    <xf numFmtId="0" fontId="27" fillId="0" borderId="22" xfId="10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vertical="center"/>
    </xf>
    <xf numFmtId="4" fontId="27" fillId="0" borderId="24" xfId="10" applyNumberFormat="1" applyFont="1" applyFill="1" applyBorder="1" applyAlignment="1">
      <alignment vertical="center"/>
    </xf>
    <xf numFmtId="0" fontId="27" fillId="4" borderId="22" xfId="10" applyFont="1" applyFill="1" applyBorder="1" applyAlignment="1">
      <alignment horizontal="center" vertical="center"/>
    </xf>
    <xf numFmtId="0" fontId="27" fillId="4" borderId="1" xfId="10" applyFont="1" applyFill="1" applyBorder="1" applyAlignment="1">
      <alignment horizontal="center" vertical="center"/>
    </xf>
    <xf numFmtId="0" fontId="27" fillId="4" borderId="1" xfId="10" applyFont="1" applyFill="1" applyBorder="1" applyAlignment="1">
      <alignment vertical="center"/>
    </xf>
    <xf numFmtId="0" fontId="27" fillId="4" borderId="24" xfId="10" applyFont="1" applyFill="1" applyBorder="1" applyAlignment="1">
      <alignment horizontal="center" vertical="center"/>
    </xf>
    <xf numFmtId="0" fontId="27" fillId="0" borderId="33" xfId="10" applyFont="1" applyFill="1" applyBorder="1" applyAlignment="1">
      <alignment horizontal="center" vertical="center" wrapText="1"/>
    </xf>
    <xf numFmtId="49" fontId="27" fillId="0" borderId="2" xfId="10" applyNumberFormat="1" applyFont="1" applyFill="1" applyBorder="1" applyAlignment="1">
      <alignment horizontal="center" vertical="center" wrapText="1"/>
    </xf>
    <xf numFmtId="0" fontId="27" fillId="0" borderId="2" xfId="10" applyFont="1" applyFill="1" applyBorder="1" applyAlignment="1">
      <alignment horizontal="center" vertical="center" wrapText="1"/>
    </xf>
    <xf numFmtId="0" fontId="27" fillId="0" borderId="2" xfId="10" applyFont="1" applyFill="1" applyBorder="1" applyAlignment="1">
      <alignment vertical="center" wrapText="1"/>
    </xf>
    <xf numFmtId="165" fontId="27" fillId="0" borderId="2" xfId="14" applyFont="1" applyFill="1" applyBorder="1" applyAlignment="1">
      <alignment vertical="center" wrapText="1"/>
    </xf>
    <xf numFmtId="4" fontId="27" fillId="0" borderId="34" xfId="10" applyNumberFormat="1" applyFont="1" applyFill="1" applyBorder="1" applyAlignment="1">
      <alignment vertical="center" wrapText="1"/>
    </xf>
    <xf numFmtId="49" fontId="29" fillId="3" borderId="22" xfId="10" applyNumberFormat="1" applyFont="1" applyFill="1" applyBorder="1" applyAlignment="1">
      <alignment horizontal="center" vertical="center"/>
    </xf>
    <xf numFmtId="49" fontId="29" fillId="3" borderId="1" xfId="10" applyNumberFormat="1" applyFont="1" applyFill="1" applyBorder="1" applyAlignment="1">
      <alignment horizontal="center" vertical="center"/>
    </xf>
    <xf numFmtId="165" fontId="29" fillId="3" borderId="1" xfId="24" applyFont="1" applyFill="1" applyBorder="1" applyAlignment="1">
      <alignment horizontal="center" vertical="center"/>
    </xf>
    <xf numFmtId="4" fontId="29" fillId="3" borderId="1" xfId="10" applyNumberFormat="1" applyFont="1" applyFill="1" applyBorder="1" applyAlignment="1">
      <alignment horizontal="center" vertical="center" wrapText="1"/>
    </xf>
    <xf numFmtId="4" fontId="29" fillId="3" borderId="29" xfId="10" applyNumberFormat="1" applyFont="1" applyFill="1" applyBorder="1" applyAlignment="1">
      <alignment horizontal="center" vertical="center" wrapText="1"/>
    </xf>
    <xf numFmtId="4" fontId="29" fillId="3" borderId="30" xfId="10" applyNumberFormat="1" applyFont="1" applyFill="1" applyBorder="1" applyAlignment="1">
      <alignment horizontal="center" vertical="center" wrapText="1"/>
    </xf>
    <xf numFmtId="0" fontId="28" fillId="0" borderId="31" xfId="10" applyFont="1" applyFill="1" applyBorder="1" applyAlignment="1">
      <alignment vertical="center"/>
    </xf>
    <xf numFmtId="0" fontId="28" fillId="0" borderId="1" xfId="10" applyFont="1" applyFill="1" applyBorder="1" applyAlignment="1">
      <alignment horizontal="center" vertical="center"/>
    </xf>
    <xf numFmtId="0" fontId="26" fillId="0" borderId="0" xfId="10" applyFont="1" applyFill="1" applyBorder="1" applyAlignment="1">
      <alignment horizontal="center" vertical="center"/>
    </xf>
    <xf numFmtId="0" fontId="28" fillId="0" borderId="22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0" fontId="28" fillId="0" borderId="32" xfId="10" applyFont="1" applyFill="1" applyBorder="1" applyAlignment="1">
      <alignment horizontal="center" vertical="center"/>
    </xf>
    <xf numFmtId="0" fontId="26" fillId="0" borderId="0" xfId="10" applyFont="1" applyFill="1" applyBorder="1" applyAlignment="1">
      <alignment horizontal="center" vertical="center"/>
    </xf>
    <xf numFmtId="0" fontId="28" fillId="0" borderId="22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left" vertical="center"/>
    </xf>
    <xf numFmtId="0" fontId="20" fillId="0" borderId="0" xfId="10" applyFont="1" applyFill="1" applyBorder="1" applyAlignment="1">
      <alignment vertical="center"/>
    </xf>
    <xf numFmtId="165" fontId="23" fillId="0" borderId="0" xfId="14" applyFont="1" applyFill="1" applyBorder="1" applyAlignment="1">
      <alignment vertical="center"/>
    </xf>
    <xf numFmtId="165" fontId="23" fillId="0" borderId="4" xfId="14" applyFont="1" applyFill="1" applyBorder="1" applyAlignment="1">
      <alignment vertical="center"/>
    </xf>
    <xf numFmtId="0" fontId="3" fillId="4" borderId="9" xfId="10" applyFont="1" applyFill="1" applyBorder="1" applyAlignment="1">
      <alignment vertical="center"/>
    </xf>
    <xf numFmtId="0" fontId="3" fillId="4" borderId="0" xfId="10" applyFont="1" applyFill="1" applyBorder="1" applyAlignment="1">
      <alignment vertical="center"/>
    </xf>
    <xf numFmtId="165" fontId="3" fillId="4" borderId="10" xfId="14" applyFont="1" applyFill="1" applyBorder="1" applyAlignment="1">
      <alignment vertical="center" wrapText="1"/>
    </xf>
    <xf numFmtId="0" fontId="4" fillId="4" borderId="9" xfId="10" applyFont="1" applyFill="1" applyBorder="1" applyAlignment="1">
      <alignment horizontal="left" vertical="center"/>
    </xf>
    <xf numFmtId="0" fontId="3" fillId="4" borderId="10" xfId="18" applyNumberFormat="1" applyFont="1" applyFill="1" applyBorder="1" applyAlignment="1"/>
    <xf numFmtId="2" fontId="4" fillId="6" borderId="9" xfId="20" applyNumberFormat="1" applyFont="1" applyFill="1" applyBorder="1" applyAlignment="1" applyProtection="1">
      <alignment horizontal="centerContinuous"/>
    </xf>
    <xf numFmtId="2" fontId="4" fillId="6" borderId="10" xfId="20" applyNumberFormat="1" applyFont="1" applyFill="1" applyBorder="1" applyAlignment="1" applyProtection="1">
      <alignment horizontal="centerContinuous"/>
    </xf>
    <xf numFmtId="2" fontId="4" fillId="6" borderId="14" xfId="20" applyNumberFormat="1" applyFont="1" applyFill="1" applyBorder="1" applyAlignment="1" applyProtection="1">
      <alignment horizontal="centerContinuous" vertical="center"/>
    </xf>
    <xf numFmtId="1" fontId="4" fillId="5" borderId="21" xfId="0" applyNumberFormat="1" applyFont="1" applyFill="1" applyBorder="1" applyAlignment="1" applyProtection="1">
      <alignment horizontal="left" vertical="top" wrapText="1"/>
    </xf>
    <xf numFmtId="164" fontId="3" fillId="5" borderId="39" xfId="20" applyNumberFormat="1" applyFont="1" applyFill="1" applyBorder="1" applyAlignment="1" applyProtection="1">
      <alignment horizontal="right"/>
    </xf>
    <xf numFmtId="2" fontId="3" fillId="5" borderId="19" xfId="20" applyNumberFormat="1" applyFont="1" applyFill="1" applyBorder="1" applyProtection="1"/>
    <xf numFmtId="1" fontId="4" fillId="5" borderId="24" xfId="0" applyNumberFormat="1" applyFont="1" applyFill="1" applyBorder="1" applyAlignment="1" applyProtection="1">
      <alignment horizontal="left" vertical="top" wrapText="1"/>
    </xf>
    <xf numFmtId="164" fontId="3" fillId="5" borderId="25" xfId="17" applyNumberFormat="1" applyFont="1" applyFill="1" applyBorder="1" applyAlignment="1" applyProtection="1">
      <alignment horizontal="right"/>
    </xf>
    <xf numFmtId="164" fontId="3" fillId="5" borderId="25" xfId="20" applyNumberFormat="1" applyFont="1" applyFill="1" applyBorder="1" applyAlignment="1" applyProtection="1">
      <alignment horizontal="right"/>
    </xf>
    <xf numFmtId="1" fontId="3" fillId="5" borderId="35" xfId="0" applyNumberFormat="1" applyFont="1" applyFill="1" applyBorder="1" applyAlignment="1" applyProtection="1">
      <alignment horizontal="left" vertical="top" wrapText="1"/>
    </xf>
    <xf numFmtId="1" fontId="4" fillId="5" borderId="37" xfId="0" applyNumberFormat="1" applyFont="1" applyFill="1" applyBorder="1" applyAlignment="1" applyProtection="1">
      <alignment horizontal="left" vertical="top" wrapText="1"/>
    </xf>
    <xf numFmtId="2" fontId="3" fillId="5" borderId="35" xfId="20" applyNumberFormat="1" applyFont="1" applyFill="1" applyBorder="1" applyProtection="1"/>
    <xf numFmtId="2" fontId="3" fillId="5" borderId="37" xfId="20" applyNumberFormat="1" applyFont="1" applyFill="1" applyBorder="1" applyProtection="1"/>
    <xf numFmtId="0" fontId="4" fillId="5" borderId="11" xfId="0" applyFont="1" applyFill="1" applyBorder="1" applyAlignment="1" applyProtection="1">
      <alignment horizontal="right" vertical="top"/>
    </xf>
    <xf numFmtId="2" fontId="3" fillId="5" borderId="12" xfId="20" applyNumberFormat="1" applyFont="1" applyFill="1" applyBorder="1" applyAlignment="1" applyProtection="1">
      <alignment wrapText="1"/>
    </xf>
    <xf numFmtId="2" fontId="3" fillId="5" borderId="12" xfId="20" applyNumberFormat="1" applyFont="1" applyFill="1" applyBorder="1" applyProtection="1"/>
    <xf numFmtId="2" fontId="3" fillId="5" borderId="13" xfId="20" applyNumberFormat="1" applyFont="1" applyFill="1" applyBorder="1" applyProtection="1"/>
    <xf numFmtId="2" fontId="4" fillId="6" borderId="12" xfId="20" applyNumberFormat="1" applyFont="1" applyFill="1" applyBorder="1" applyAlignment="1" applyProtection="1">
      <alignment horizontal="right"/>
    </xf>
    <xf numFmtId="170" fontId="3" fillId="6" borderId="12" xfId="22" applyFont="1" applyFill="1" applyBorder="1" applyProtection="1"/>
    <xf numFmtId="170" fontId="4" fillId="6" borderId="12" xfId="22" applyFont="1" applyFill="1" applyBorder="1" applyAlignment="1" applyProtection="1">
      <alignment horizontal="center"/>
    </xf>
    <xf numFmtId="170" fontId="4" fillId="6" borderId="13" xfId="22" applyFont="1" applyFill="1" applyBorder="1" applyAlignment="1" applyProtection="1">
      <alignment horizontal="center"/>
    </xf>
    <xf numFmtId="49" fontId="29" fillId="3" borderId="1" xfId="10" applyNumberFormat="1" applyFont="1" applyFill="1" applyBorder="1" applyAlignment="1">
      <alignment horizontal="center" vertical="center" wrapText="1"/>
    </xf>
    <xf numFmtId="0" fontId="27" fillId="3" borderId="1" xfId="10" applyFont="1" applyFill="1" applyBorder="1" applyAlignment="1">
      <alignment horizontal="center" vertical="center" wrapText="1"/>
    </xf>
    <xf numFmtId="0" fontId="27" fillId="7" borderId="1" xfId="10" applyFont="1" applyFill="1" applyBorder="1" applyAlignment="1">
      <alignment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7" fillId="0" borderId="1" xfId="10" applyFont="1" applyFill="1" applyBorder="1" applyAlignment="1">
      <alignment horizontal="left" vertical="center" wrapText="1"/>
    </xf>
    <xf numFmtId="0" fontId="25" fillId="0" borderId="0" xfId="10" applyFont="1" applyFill="1" applyBorder="1" applyAlignment="1">
      <alignment horizontal="center" vertical="center" wrapText="1"/>
    </xf>
    <xf numFmtId="0" fontId="20" fillId="0" borderId="0" xfId="10" applyFont="1" applyFill="1" applyAlignment="1">
      <alignment horizontal="left" vertical="center" wrapText="1"/>
    </xf>
    <xf numFmtId="0" fontId="20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wrapText="1"/>
    </xf>
    <xf numFmtId="0" fontId="3" fillId="0" borderId="0" xfId="10" applyFont="1" applyFill="1" applyAlignment="1">
      <alignment horizontal="left" vertical="center" wrapText="1"/>
    </xf>
    <xf numFmtId="0" fontId="20" fillId="0" borderId="0" xfId="10" applyFont="1" applyFill="1" applyAlignment="1">
      <alignment horizontal="center" wrapText="1"/>
    </xf>
    <xf numFmtId="0" fontId="25" fillId="0" borderId="0" xfId="10" applyFont="1" applyFill="1" applyBorder="1" applyAlignment="1">
      <alignment horizontal="left" vertical="center" wrapText="1"/>
    </xf>
    <xf numFmtId="0" fontId="26" fillId="0" borderId="0" xfId="1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8" fillId="0" borderId="1" xfId="10" applyFont="1" applyFill="1" applyBorder="1" applyAlignment="1">
      <alignment horizontal="center" vertical="center"/>
    </xf>
    <xf numFmtId="0" fontId="28" fillId="0" borderId="22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vertical="center"/>
    </xf>
    <xf numFmtId="0" fontId="34" fillId="7" borderId="14" xfId="0" applyFont="1" applyFill="1" applyBorder="1" applyAlignment="1">
      <alignment horizontal="center" vertical="center"/>
    </xf>
    <xf numFmtId="49" fontId="4" fillId="7" borderId="14" xfId="10" applyNumberFormat="1" applyFont="1" applyFill="1" applyBorder="1" applyAlignment="1">
      <alignment horizontal="center" vertical="center"/>
    </xf>
    <xf numFmtId="0" fontId="4" fillId="7" borderId="6" xfId="10" applyFont="1" applyFill="1" applyBorder="1" applyAlignment="1">
      <alignment horizontal="left" vertical="center" wrapText="1"/>
    </xf>
    <xf numFmtId="0" fontId="4" fillId="7" borderId="14" xfId="10" applyFont="1" applyFill="1" applyBorder="1" applyAlignment="1">
      <alignment horizontal="center" vertical="center"/>
    </xf>
    <xf numFmtId="2" fontId="35" fillId="7" borderId="7" xfId="10" applyNumberFormat="1" applyFont="1" applyFill="1" applyBorder="1" applyAlignment="1">
      <alignment horizontal="center" vertical="center"/>
    </xf>
    <xf numFmtId="171" fontId="35" fillId="7" borderId="5" xfId="10" applyNumberFormat="1" applyFont="1" applyFill="1" applyBorder="1" applyAlignment="1">
      <alignment horizontal="center" vertical="center"/>
    </xf>
    <xf numFmtId="171" fontId="35" fillId="7" borderId="3" xfId="1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0" borderId="42" xfId="1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36" fillId="0" borderId="42" xfId="10" applyFont="1" applyFill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3" fillId="0" borderId="21" xfId="24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" fillId="0" borderId="1" xfId="1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6" fillId="0" borderId="1" xfId="1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3" fillId="0" borderId="24" xfId="24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" fillId="0" borderId="36" xfId="1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0" fontId="36" fillId="0" borderId="36" xfId="10" applyFont="1" applyFill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3" fillId="0" borderId="37" xfId="24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3" fillId="0" borderId="44" xfId="10" applyNumberFormat="1" applyFont="1" applyFill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36" fillId="0" borderId="44" xfId="10" applyFont="1" applyFill="1" applyBorder="1" applyAlignment="1">
      <alignment horizontal="center" vertical="center"/>
    </xf>
    <xf numFmtId="2" fontId="17" fillId="0" borderId="44" xfId="0" applyNumberFormat="1" applyFont="1" applyBorder="1" applyAlignment="1">
      <alignment horizontal="center" vertical="center"/>
    </xf>
    <xf numFmtId="2" fontId="3" fillId="0" borderId="45" xfId="24" applyNumberFormat="1" applyFont="1" applyFill="1" applyBorder="1" applyAlignment="1">
      <alignment horizontal="center" vertical="center"/>
    </xf>
    <xf numFmtId="0" fontId="28" fillId="0" borderId="22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0" fontId="0" fillId="0" borderId="0" xfId="0" applyBorder="1"/>
    <xf numFmtId="0" fontId="28" fillId="0" borderId="1" xfId="10" applyFont="1" applyFill="1" applyBorder="1" applyAlignment="1">
      <alignment horizontal="left" vertical="center"/>
    </xf>
    <xf numFmtId="0" fontId="28" fillId="0" borderId="22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4" fillId="7" borderId="6" xfId="10" applyFont="1" applyFill="1" applyBorder="1" applyAlignment="1">
      <alignment horizontal="left" vertical="center"/>
    </xf>
    <xf numFmtId="2" fontId="28" fillId="0" borderId="1" xfId="14" applyNumberFormat="1" applyFont="1" applyFill="1" applyBorder="1" applyAlignment="1">
      <alignment vertical="center" wrapText="1"/>
    </xf>
    <xf numFmtId="2" fontId="28" fillId="4" borderId="1" xfId="15" applyNumberFormat="1" applyFont="1" applyFill="1" applyBorder="1" applyAlignment="1">
      <alignment vertical="center" wrapText="1"/>
    </xf>
    <xf numFmtId="2" fontId="28" fillId="0" borderId="1" xfId="15" applyNumberFormat="1" applyFont="1" applyFill="1" applyBorder="1" applyAlignment="1">
      <alignment vertical="center" wrapText="1"/>
    </xf>
    <xf numFmtId="0" fontId="36" fillId="0" borderId="1" xfId="10" applyNumberFormat="1" applyFont="1" applyFill="1" applyBorder="1" applyAlignment="1">
      <alignment horizontal="center" vertical="center"/>
    </xf>
    <xf numFmtId="0" fontId="36" fillId="0" borderId="36" xfId="1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left" vertical="center" wrapText="1"/>
    </xf>
    <xf numFmtId="0" fontId="28" fillId="4" borderId="1" xfId="1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49" fontId="4" fillId="7" borderId="4" xfId="10" applyNumberFormat="1" applyFont="1" applyFill="1" applyBorder="1" applyAlignment="1">
      <alignment horizontal="center" vertical="center"/>
    </xf>
    <xf numFmtId="0" fontId="4" fillId="7" borderId="26" xfId="10" applyFont="1" applyFill="1" applyBorder="1" applyAlignment="1">
      <alignment horizontal="left" vertical="center"/>
    </xf>
    <xf numFmtId="0" fontId="4" fillId="7" borderId="4" xfId="10" applyFont="1" applyFill="1" applyBorder="1" applyAlignment="1">
      <alignment horizontal="center" vertical="center"/>
    </xf>
    <xf numFmtId="2" fontId="35" fillId="7" borderId="5" xfId="1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3" fillId="0" borderId="47" xfId="10" applyNumberFormat="1" applyFont="1" applyFill="1" applyBorder="1" applyAlignment="1">
      <alignment horizontal="center" vertical="center"/>
    </xf>
    <xf numFmtId="0" fontId="36" fillId="0" borderId="29" xfId="10" applyFont="1" applyFill="1" applyBorder="1" applyAlignment="1">
      <alignment horizontal="center" vertical="center"/>
    </xf>
    <xf numFmtId="2" fontId="3" fillId="0" borderId="47" xfId="24" applyNumberFormat="1" applyFont="1" applyFill="1" applyBorder="1" applyAlignment="1">
      <alignment horizontal="center" vertical="center"/>
    </xf>
    <xf numFmtId="49" fontId="3" fillId="0" borderId="28" xfId="10" applyNumberFormat="1" applyFont="1" applyFill="1" applyBorder="1" applyAlignment="1">
      <alignment horizontal="center" vertical="center"/>
    </xf>
    <xf numFmtId="2" fontId="3" fillId="0" borderId="28" xfId="24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3" fillId="0" borderId="41" xfId="10" applyNumberFormat="1" applyFont="1" applyFill="1" applyBorder="1" applyAlignment="1">
      <alignment horizontal="center" vertical="center"/>
    </xf>
    <xf numFmtId="2" fontId="3" fillId="0" borderId="41" xfId="24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1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6" fillId="0" borderId="0" xfId="10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3" fillId="0" borderId="0" xfId="24" applyNumberFormat="1" applyFont="1" applyFill="1" applyBorder="1" applyAlignment="1">
      <alignment horizontal="center" vertical="center"/>
    </xf>
    <xf numFmtId="0" fontId="4" fillId="7" borderId="26" xfId="10" applyFont="1" applyFill="1" applyBorder="1" applyAlignment="1">
      <alignment horizontal="left" vertical="center" wrapText="1"/>
    </xf>
    <xf numFmtId="0" fontId="36" fillId="0" borderId="49" xfId="10" applyFont="1" applyFill="1" applyBorder="1" applyAlignment="1">
      <alignment horizontal="center" vertical="center"/>
    </xf>
    <xf numFmtId="2" fontId="17" fillId="0" borderId="49" xfId="0" applyNumberFormat="1" applyFont="1" applyBorder="1" applyAlignment="1">
      <alignment horizontal="center" vertical="center"/>
    </xf>
    <xf numFmtId="2" fontId="3" fillId="0" borderId="50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49" fontId="3" fillId="0" borderId="29" xfId="1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2" fontId="17" fillId="0" borderId="29" xfId="0" applyNumberFormat="1" applyFont="1" applyBorder="1" applyAlignment="1">
      <alignment horizontal="center" vertical="center"/>
    </xf>
    <xf numFmtId="2" fontId="3" fillId="0" borderId="30" xfId="24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171" fontId="18" fillId="0" borderId="0" xfId="10" applyNumberFormat="1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6" fillId="0" borderId="52" xfId="10" applyNumberFormat="1" applyFont="1" applyFill="1" applyBorder="1" applyAlignment="1">
      <alignment horizontal="center" vertical="center"/>
    </xf>
    <xf numFmtId="0" fontId="36" fillId="0" borderId="49" xfId="10" applyNumberFormat="1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8" fillId="0" borderId="22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2" fontId="28" fillId="0" borderId="1" xfId="14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28" fillId="0" borderId="22" xfId="10" applyFont="1" applyFill="1" applyBorder="1" applyAlignment="1">
      <alignment horizontal="center" vertical="center"/>
    </xf>
    <xf numFmtId="0" fontId="0" fillId="0" borderId="0" xfId="0" applyFill="1"/>
    <xf numFmtId="0" fontId="0" fillId="0" borderId="10" xfId="0" applyBorder="1"/>
    <xf numFmtId="0" fontId="0" fillId="0" borderId="13" xfId="0" applyBorder="1"/>
    <xf numFmtId="0" fontId="3" fillId="4" borderId="0" xfId="10" applyFont="1" applyFill="1" applyAlignment="1">
      <alignment horizontal="center"/>
    </xf>
    <xf numFmtId="0" fontId="3" fillId="4" borderId="38" xfId="10" applyFont="1" applyFill="1" applyBorder="1" applyAlignment="1">
      <alignment horizontal="center" vertical="center"/>
    </xf>
    <xf numFmtId="170" fontId="3" fillId="6" borderId="12" xfId="22" applyFont="1" applyFill="1" applyBorder="1" applyAlignment="1" applyProtection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10" fontId="22" fillId="0" borderId="12" xfId="23" applyNumberFormat="1" applyFont="1" applyBorder="1" applyAlignment="1">
      <alignment horizontal="left" vertical="center"/>
    </xf>
    <xf numFmtId="0" fontId="3" fillId="0" borderId="0" xfId="10" applyFont="1" applyFill="1" applyBorder="1" applyAlignment="1">
      <alignment horizontal="left" vertical="center" wrapText="1"/>
    </xf>
    <xf numFmtId="0" fontId="37" fillId="0" borderId="1" xfId="0" applyFont="1" applyFill="1" applyBorder="1" applyAlignment="1"/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 applyAlignment="1"/>
    <xf numFmtId="10" fontId="0" fillId="0" borderId="1" xfId="0" applyNumberForma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36" fillId="0" borderId="0" xfId="1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0" fontId="4" fillId="4" borderId="0" xfId="10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 applyProtection="1">
      <alignment horizontal="left" vertical="top"/>
    </xf>
    <xf numFmtId="0" fontId="3" fillId="4" borderId="0" xfId="10" applyFont="1" applyFill="1" applyBorder="1" applyAlignment="1"/>
    <xf numFmtId="44" fontId="3" fillId="4" borderId="0" xfId="10" applyNumberFormat="1" applyFont="1" applyFill="1" applyAlignment="1">
      <alignment vertical="center"/>
    </xf>
    <xf numFmtId="10" fontId="22" fillId="0" borderId="0" xfId="23" applyNumberFormat="1" applyFont="1" applyBorder="1" applyAlignment="1">
      <alignment horizontal="left" vertical="center"/>
    </xf>
    <xf numFmtId="0" fontId="20" fillId="0" borderId="38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26" fillId="0" borderId="0" xfId="10" applyFont="1" applyFill="1" applyBorder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165" fontId="23" fillId="0" borderId="0" xfId="15" applyFont="1" applyFill="1" applyAlignment="1">
      <alignment horizontal="center" vertical="center"/>
    </xf>
    <xf numFmtId="165" fontId="23" fillId="0" borderId="0" xfId="15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49" fontId="27" fillId="2" borderId="22" xfId="10" applyNumberFormat="1" applyFont="1" applyFill="1" applyBorder="1" applyAlignment="1">
      <alignment horizontal="right" vertical="center"/>
    </xf>
    <xf numFmtId="49" fontId="27" fillId="2" borderId="1" xfId="10" applyNumberFormat="1" applyFont="1" applyFill="1" applyBorder="1" applyAlignment="1">
      <alignment horizontal="right" vertical="center"/>
    </xf>
    <xf numFmtId="0" fontId="28" fillId="0" borderId="35" xfId="10" applyFont="1" applyFill="1" applyBorder="1" applyAlignment="1">
      <alignment horizontal="center" vertical="center"/>
    </xf>
    <xf numFmtId="0" fontId="28" fillId="0" borderId="36" xfId="10" applyFont="1" applyFill="1" applyBorder="1" applyAlignment="1">
      <alignment horizontal="center" vertical="center"/>
    </xf>
    <xf numFmtId="0" fontId="28" fillId="0" borderId="37" xfId="10" applyFont="1" applyFill="1" applyBorder="1" applyAlignment="1">
      <alignment horizontal="center" vertical="center"/>
    </xf>
    <xf numFmtId="0" fontId="28" fillId="0" borderId="22" xfId="10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/>
    </xf>
    <xf numFmtId="0" fontId="28" fillId="0" borderId="24" xfId="10" applyFont="1" applyFill="1" applyBorder="1" applyAlignment="1">
      <alignment horizontal="center" vertical="center"/>
    </xf>
    <xf numFmtId="165" fontId="30" fillId="0" borderId="0" xfId="15" applyFont="1" applyFill="1" applyAlignment="1">
      <alignment horizontal="right" vertical="center"/>
    </xf>
    <xf numFmtId="165" fontId="31" fillId="0" borderId="10" xfId="15" applyFont="1" applyFill="1" applyBorder="1" applyAlignment="1">
      <alignment horizontal="right" vertical="center"/>
    </xf>
    <xf numFmtId="0" fontId="3" fillId="4" borderId="38" xfId="10" applyFont="1" applyFill="1" applyBorder="1" applyAlignment="1">
      <alignment horizontal="center"/>
    </xf>
    <xf numFmtId="0" fontId="3" fillId="4" borderId="0" xfId="10" applyFont="1" applyFill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2" fillId="4" borderId="6" xfId="0" applyNumberFormat="1" applyFont="1" applyFill="1" applyBorder="1" applyAlignment="1">
      <alignment horizontal="center" vertical="center"/>
    </xf>
    <xf numFmtId="0" fontId="32" fillId="4" borderId="7" xfId="0" applyNumberFormat="1" applyFont="1" applyFill="1" applyBorder="1" applyAlignment="1">
      <alignment horizontal="center" vertical="center"/>
    </xf>
    <xf numFmtId="0" fontId="32" fillId="4" borderId="8" xfId="0" applyNumberFormat="1" applyFont="1" applyFill="1" applyBorder="1" applyAlignment="1">
      <alignment horizontal="center" vertical="center"/>
    </xf>
    <xf numFmtId="0" fontId="32" fillId="4" borderId="9" xfId="0" applyNumberFormat="1" applyFont="1" applyFill="1" applyBorder="1" applyAlignment="1">
      <alignment horizontal="center" vertical="center"/>
    </xf>
    <xf numFmtId="0" fontId="32" fillId="4" borderId="0" xfId="0" applyNumberFormat="1" applyFont="1" applyFill="1" applyBorder="1" applyAlignment="1">
      <alignment horizontal="center" vertical="center"/>
    </xf>
    <xf numFmtId="0" fontId="32" fillId="4" borderId="10" xfId="0" applyNumberFormat="1" applyFont="1" applyFill="1" applyBorder="1" applyAlignment="1">
      <alignment horizontal="center" vertical="center"/>
    </xf>
    <xf numFmtId="0" fontId="32" fillId="4" borderId="11" xfId="0" applyNumberFormat="1" applyFont="1" applyFill="1" applyBorder="1" applyAlignment="1">
      <alignment horizontal="center" vertical="center"/>
    </xf>
    <xf numFmtId="0" fontId="32" fillId="4" borderId="12" xfId="0" applyNumberFormat="1" applyFont="1" applyFill="1" applyBorder="1" applyAlignment="1">
      <alignment horizontal="center" vertical="center"/>
    </xf>
    <xf numFmtId="0" fontId="32" fillId="4" borderId="13" xfId="0" applyNumberFormat="1" applyFont="1" applyFill="1" applyBorder="1" applyAlignment="1">
      <alignment horizontal="center" vertical="center"/>
    </xf>
    <xf numFmtId="170" fontId="4" fillId="6" borderId="26" xfId="22" applyFont="1" applyFill="1" applyBorder="1" applyAlignment="1" applyProtection="1">
      <alignment horizontal="center"/>
    </xf>
    <xf numFmtId="170" fontId="4" fillId="6" borderId="3" xfId="22" applyFont="1" applyFill="1" applyBorder="1" applyAlignment="1" applyProtection="1">
      <alignment horizontal="center"/>
    </xf>
    <xf numFmtId="2" fontId="4" fillId="6" borderId="14" xfId="20" applyNumberFormat="1" applyFont="1" applyFill="1" applyBorder="1" applyAlignment="1" applyProtection="1">
      <alignment horizontal="center" vertical="center" wrapText="1"/>
    </xf>
    <xf numFmtId="2" fontId="4" fillId="6" borderId="17" xfId="20" applyNumberFormat="1" applyFont="1" applyFill="1" applyBorder="1" applyAlignment="1" applyProtection="1">
      <alignment horizontal="center" vertical="center" wrapText="1"/>
    </xf>
    <xf numFmtId="2" fontId="4" fillId="6" borderId="18" xfId="20" applyNumberFormat="1" applyFont="1" applyFill="1" applyBorder="1" applyAlignment="1" applyProtection="1">
      <alignment horizontal="center" vertical="center" wrapText="1"/>
    </xf>
    <xf numFmtId="2" fontId="4" fillId="6" borderId="6" xfId="20" applyNumberFormat="1" applyFont="1" applyFill="1" applyBorder="1" applyAlignment="1" applyProtection="1">
      <alignment horizontal="center" vertical="center"/>
    </xf>
    <xf numFmtId="2" fontId="4" fillId="6" borderId="8" xfId="20" applyNumberFormat="1" applyFont="1" applyFill="1" applyBorder="1" applyAlignment="1" applyProtection="1">
      <alignment horizontal="center" vertical="center"/>
    </xf>
    <xf numFmtId="2" fontId="4" fillId="6" borderId="11" xfId="20" applyNumberFormat="1" applyFont="1" applyFill="1" applyBorder="1" applyAlignment="1" applyProtection="1">
      <alignment horizontal="center" vertical="center"/>
    </xf>
    <xf numFmtId="2" fontId="4" fillId="6" borderId="13" xfId="20" applyNumberFormat="1" applyFont="1" applyFill="1" applyBorder="1" applyAlignment="1" applyProtection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171" fontId="18" fillId="3" borderId="6" xfId="10" applyNumberFormat="1" applyFont="1" applyFill="1" applyBorder="1" applyAlignment="1">
      <alignment horizontal="center" vertical="center"/>
    </xf>
    <xf numFmtId="171" fontId="18" fillId="3" borderId="8" xfId="10" applyNumberFormat="1" applyFont="1" applyFill="1" applyBorder="1" applyAlignment="1">
      <alignment horizontal="center" vertical="center"/>
    </xf>
    <xf numFmtId="171" fontId="18" fillId="3" borderId="9" xfId="10" applyNumberFormat="1" applyFont="1" applyFill="1" applyBorder="1" applyAlignment="1">
      <alignment horizontal="center" vertical="center"/>
    </xf>
    <xf numFmtId="171" fontId="18" fillId="3" borderId="10" xfId="10" applyNumberFormat="1" applyFont="1" applyFill="1" applyBorder="1" applyAlignment="1">
      <alignment horizontal="center" vertical="center"/>
    </xf>
    <xf numFmtId="171" fontId="18" fillId="3" borderId="11" xfId="10" applyNumberFormat="1" applyFont="1" applyFill="1" applyBorder="1" applyAlignment="1">
      <alignment horizontal="center" vertical="center"/>
    </xf>
    <xf numFmtId="171" fontId="18" fillId="3" borderId="13" xfId="1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171" fontId="18" fillId="3" borderId="7" xfId="10" applyNumberFormat="1" applyFont="1" applyFill="1" applyBorder="1" applyAlignment="1">
      <alignment horizontal="center" vertical="center"/>
    </xf>
    <xf numFmtId="171" fontId="18" fillId="3" borderId="0" xfId="10" applyNumberFormat="1" applyFont="1" applyFill="1" applyBorder="1" applyAlignment="1">
      <alignment horizontal="center" vertical="center"/>
    </xf>
    <xf numFmtId="171" fontId="18" fillId="3" borderId="12" xfId="1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171" fontId="18" fillId="3" borderId="5" xfId="10" applyNumberFormat="1" applyFont="1" applyFill="1" applyBorder="1" applyAlignment="1">
      <alignment horizontal="center" vertical="center"/>
    </xf>
    <xf numFmtId="171" fontId="18" fillId="3" borderId="3" xfId="10" applyNumberFormat="1" applyFont="1" applyFill="1" applyBorder="1" applyAlignment="1">
      <alignment horizontal="center" vertical="center"/>
    </xf>
  </cellXfs>
  <cellStyles count="25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17" builtinId="4"/>
    <cellStyle name="Moeda 2" xfId="22"/>
    <cellStyle name="Normal" xfId="0" builtinId="0"/>
    <cellStyle name="Normal 2" xfId="10"/>
    <cellStyle name="Normal_Plan1" xfId="20"/>
    <cellStyle name="Porcentagem" xfId="23" builtinId="5"/>
    <cellStyle name="Porcentagem 2" xfId="11"/>
    <cellStyle name="Porcentagem 4" xfId="21"/>
    <cellStyle name="Result" xfId="12"/>
    <cellStyle name="Result2" xfId="13"/>
    <cellStyle name="Separador de milhares" xfId="14" builtinId="3"/>
    <cellStyle name="Separador de milhares 2" xfId="15"/>
    <cellStyle name="Separador de milhares 4" xfId="16"/>
    <cellStyle name="Separador de milhares_Rua dos Coroados" xfId="18"/>
    <cellStyle name="Separador de milhares_Rua dos Coroados 2 2" xfId="19"/>
    <cellStyle name="Vírgula 3" xfId="2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1129812</xdr:colOff>
      <xdr:row>16</xdr:row>
      <xdr:rowOff>0</xdr:rowOff>
    </xdr:from>
    <xdr:to>
      <xdr:col>2</xdr:col>
      <xdr:colOff>571</xdr:colOff>
      <xdr:row>17</xdr:row>
      <xdr:rowOff>268669</xdr:rowOff>
    </xdr:to>
    <xdr:pic>
      <xdr:nvPicPr>
        <xdr:cNvPr id="9" name="Imagem 8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0537" y="88655"/>
          <a:ext cx="0" cy="532273"/>
        </a:xfrm>
        <a:prstGeom prst="rect">
          <a:avLst/>
        </a:prstGeom>
      </xdr:spPr>
    </xdr:pic>
    <xdr:clientData/>
  </xdr:twoCellAnchor>
  <xdr:twoCellAnchor editAs="oneCell">
    <xdr:from>
      <xdr:col>3</xdr:col>
      <xdr:colOff>1129812</xdr:colOff>
      <xdr:row>0</xdr:row>
      <xdr:rowOff>88655</xdr:rowOff>
    </xdr:from>
    <xdr:to>
      <xdr:col>3</xdr:col>
      <xdr:colOff>1129812</xdr:colOff>
      <xdr:row>3</xdr:row>
      <xdr:rowOff>49428</xdr:rowOff>
    </xdr:to>
    <xdr:pic>
      <xdr:nvPicPr>
        <xdr:cNvPr id="5" name="Imagem 4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0537" y="88655"/>
          <a:ext cx="0" cy="532273"/>
        </a:xfrm>
        <a:prstGeom prst="rect">
          <a:avLst/>
        </a:prstGeom>
      </xdr:spPr>
    </xdr:pic>
    <xdr:clientData/>
  </xdr:twoCellAnchor>
  <xdr:twoCellAnchor editAs="oneCell">
    <xdr:from>
      <xdr:col>3</xdr:col>
      <xdr:colOff>982608</xdr:colOff>
      <xdr:row>0</xdr:row>
      <xdr:rowOff>101985</xdr:rowOff>
    </xdr:from>
    <xdr:to>
      <xdr:col>3</xdr:col>
      <xdr:colOff>2449458</xdr:colOff>
      <xdr:row>3</xdr:row>
      <xdr:rowOff>62758</xdr:rowOff>
    </xdr:to>
    <xdr:pic>
      <xdr:nvPicPr>
        <xdr:cNvPr id="6" name="Imagem 5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8633" y="101985"/>
          <a:ext cx="1466850" cy="513223"/>
        </a:xfrm>
        <a:prstGeom prst="rect">
          <a:avLst/>
        </a:prstGeom>
      </xdr:spPr>
    </xdr:pic>
    <xdr:clientData/>
  </xdr:twoCellAnchor>
  <xdr:twoCellAnchor editAs="oneCell">
    <xdr:from>
      <xdr:col>3</xdr:col>
      <xdr:colOff>1129812</xdr:colOff>
      <xdr:row>0</xdr:row>
      <xdr:rowOff>88655</xdr:rowOff>
    </xdr:from>
    <xdr:to>
      <xdr:col>3</xdr:col>
      <xdr:colOff>1129812</xdr:colOff>
      <xdr:row>3</xdr:row>
      <xdr:rowOff>49428</xdr:rowOff>
    </xdr:to>
    <xdr:pic>
      <xdr:nvPicPr>
        <xdr:cNvPr id="7" name="Imagem 6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5837" y="88655"/>
          <a:ext cx="0" cy="5132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839108</xdr:colOff>
      <xdr:row>1</xdr:row>
      <xdr:rowOff>22678</xdr:rowOff>
    </xdr:from>
    <xdr:to>
      <xdr:col>1</xdr:col>
      <xdr:colOff>2326877</xdr:colOff>
      <xdr:row>4</xdr:row>
      <xdr:rowOff>0</xdr:rowOff>
    </xdr:to>
    <xdr:pic>
      <xdr:nvPicPr>
        <xdr:cNvPr id="4" name="Imagem 3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6072" y="215446"/>
          <a:ext cx="1487769" cy="5556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101985</xdr:rowOff>
    </xdr:from>
    <xdr:to>
      <xdr:col>8</xdr:col>
      <xdr:colOff>4083</xdr:colOff>
      <xdr:row>3</xdr:row>
      <xdr:rowOff>62758</xdr:rowOff>
    </xdr:to>
    <xdr:pic>
      <xdr:nvPicPr>
        <xdr:cNvPr id="7" name="Imagem 6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07958" y="101985"/>
          <a:ext cx="9526" cy="53227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101985</xdr:rowOff>
    </xdr:from>
    <xdr:to>
      <xdr:col>8</xdr:col>
      <xdr:colOff>4083</xdr:colOff>
      <xdr:row>3</xdr:row>
      <xdr:rowOff>62758</xdr:rowOff>
    </xdr:to>
    <xdr:pic>
      <xdr:nvPicPr>
        <xdr:cNvPr id="9" name="Imagem 8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07958" y="101985"/>
          <a:ext cx="9526" cy="5322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1129812</xdr:colOff>
      <xdr:row>0</xdr:row>
      <xdr:rowOff>88655</xdr:rowOff>
    </xdr:from>
    <xdr:to>
      <xdr:col>3</xdr:col>
      <xdr:colOff>1129812</xdr:colOff>
      <xdr:row>3</xdr:row>
      <xdr:rowOff>49428</xdr:rowOff>
    </xdr:to>
    <xdr:pic>
      <xdr:nvPicPr>
        <xdr:cNvPr id="2" name="Imagem 1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5837" y="88655"/>
          <a:ext cx="0" cy="513223"/>
        </a:xfrm>
        <a:prstGeom prst="rect">
          <a:avLst/>
        </a:prstGeom>
      </xdr:spPr>
    </xdr:pic>
    <xdr:clientData/>
  </xdr:twoCellAnchor>
  <xdr:twoCellAnchor editAs="oneCell">
    <xdr:from>
      <xdr:col>2</xdr:col>
      <xdr:colOff>487308</xdr:colOff>
      <xdr:row>0</xdr:row>
      <xdr:rowOff>187710</xdr:rowOff>
    </xdr:from>
    <xdr:to>
      <xdr:col>3</xdr:col>
      <xdr:colOff>1277883</xdr:colOff>
      <xdr:row>3</xdr:row>
      <xdr:rowOff>148483</xdr:rowOff>
    </xdr:to>
    <xdr:pic>
      <xdr:nvPicPr>
        <xdr:cNvPr id="3" name="Imagem 2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1308" y="187710"/>
          <a:ext cx="1466850" cy="513223"/>
        </a:xfrm>
        <a:prstGeom prst="rect">
          <a:avLst/>
        </a:prstGeom>
      </xdr:spPr>
    </xdr:pic>
    <xdr:clientData/>
  </xdr:twoCellAnchor>
  <xdr:twoCellAnchor editAs="oneCell">
    <xdr:from>
      <xdr:col>3</xdr:col>
      <xdr:colOff>1129812</xdr:colOff>
      <xdr:row>0</xdr:row>
      <xdr:rowOff>88655</xdr:rowOff>
    </xdr:from>
    <xdr:to>
      <xdr:col>3</xdr:col>
      <xdr:colOff>1129812</xdr:colOff>
      <xdr:row>3</xdr:row>
      <xdr:rowOff>49428</xdr:rowOff>
    </xdr:to>
    <xdr:pic>
      <xdr:nvPicPr>
        <xdr:cNvPr id="4" name="Imagem 3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5837" y="88655"/>
          <a:ext cx="0" cy="5132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RQUIVOS%20TEMPORARIOS\FRED\Waldemar\PO%20WALDEMAR%20PEDRO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"/>
      <sheetName val="Cronograma"/>
      <sheetName val="BDI"/>
    </sheetNames>
    <sheetDataSet>
      <sheetData sheetId="0" refreshError="1">
        <row r="17">
          <cell r="A17">
            <v>1</v>
          </cell>
        </row>
        <row r="25">
          <cell r="A25">
            <v>2</v>
          </cell>
        </row>
        <row r="58">
          <cell r="A58">
            <v>3</v>
          </cell>
        </row>
        <row r="67">
          <cell r="A67">
            <v>4</v>
          </cell>
        </row>
        <row r="81">
          <cell r="A81">
            <v>5</v>
          </cell>
        </row>
        <row r="100">
          <cell r="A100">
            <v>6</v>
          </cell>
        </row>
        <row r="112">
          <cell r="A112">
            <v>7</v>
          </cell>
        </row>
        <row r="121">
          <cell r="A121">
            <v>8</v>
          </cell>
        </row>
        <row r="138">
          <cell r="A138">
            <v>9</v>
          </cell>
        </row>
        <row r="201">
          <cell r="A201">
            <v>10</v>
          </cell>
        </row>
        <row r="233">
          <cell r="A233">
            <v>11</v>
          </cell>
        </row>
        <row r="244">
          <cell r="A244">
            <v>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showGridLines="0" view="pageBreakPreview" topLeftCell="A43" zoomScaleSheetLayoutView="100" workbookViewId="0">
      <selection activeCell="I21" sqref="I21"/>
    </sheetView>
  </sheetViews>
  <sheetFormatPr defaultColWidth="9" defaultRowHeight="12.75" outlineLevelRow="1"/>
  <cols>
    <col min="1" max="1" width="8.375" style="2" bestFit="1" customWidth="1"/>
    <col min="2" max="2" width="12.625" style="59" bestFit="1" customWidth="1"/>
    <col min="3" max="3" width="11.625" style="2" bestFit="1" customWidth="1"/>
    <col min="4" max="4" width="81.125" style="217" customWidth="1"/>
    <col min="5" max="5" width="7.5" style="2" customWidth="1"/>
    <col min="6" max="6" width="10.125" style="4" bestFit="1" customWidth="1"/>
    <col min="7" max="7" width="8.875" style="4" customWidth="1"/>
    <col min="8" max="8" width="12.125" style="1" customWidth="1"/>
    <col min="9" max="9" width="12.75" style="1" bestFit="1" customWidth="1"/>
    <col min="10" max="10" width="10.625" style="1" customWidth="1"/>
    <col min="11" max="16384" width="9" style="1"/>
  </cols>
  <sheetData>
    <row r="1" spans="1:9" customFormat="1" ht="15" customHeight="1">
      <c r="A1" s="356" t="s">
        <v>193</v>
      </c>
      <c r="B1" s="357"/>
      <c r="C1" s="357"/>
      <c r="D1" s="357"/>
      <c r="E1" s="357"/>
      <c r="F1" s="357"/>
      <c r="G1" s="357"/>
      <c r="H1" s="357"/>
      <c r="I1" s="358"/>
    </row>
    <row r="2" spans="1:9" customFormat="1" ht="14.25">
      <c r="A2" s="359"/>
      <c r="B2" s="360"/>
      <c r="C2" s="360"/>
      <c r="D2" s="360"/>
      <c r="E2" s="360"/>
      <c r="F2" s="360"/>
      <c r="G2" s="360"/>
      <c r="H2" s="360"/>
      <c r="I2" s="361"/>
    </row>
    <row r="3" spans="1:9" customFormat="1" ht="14.25">
      <c r="A3" s="359"/>
      <c r="B3" s="360"/>
      <c r="C3" s="360"/>
      <c r="D3" s="360"/>
      <c r="E3" s="360"/>
      <c r="F3" s="360"/>
      <c r="G3" s="360"/>
      <c r="H3" s="360"/>
      <c r="I3" s="361"/>
    </row>
    <row r="4" spans="1:9" customFormat="1" ht="14.25">
      <c r="A4" s="359"/>
      <c r="B4" s="360"/>
      <c r="C4" s="360"/>
      <c r="D4" s="360"/>
      <c r="E4" s="360"/>
      <c r="F4" s="360"/>
      <c r="G4" s="360"/>
      <c r="H4" s="360"/>
      <c r="I4" s="361"/>
    </row>
    <row r="5" spans="1:9" customFormat="1" ht="14.25">
      <c r="A5" s="359"/>
      <c r="B5" s="360"/>
      <c r="C5" s="360"/>
      <c r="D5" s="360"/>
      <c r="E5" s="360"/>
      <c r="F5" s="360"/>
      <c r="G5" s="360"/>
      <c r="H5" s="360"/>
      <c r="I5" s="361"/>
    </row>
    <row r="6" spans="1:9" customFormat="1" ht="14.25">
      <c r="A6" s="359"/>
      <c r="B6" s="360"/>
      <c r="C6" s="360"/>
      <c r="D6" s="360"/>
      <c r="E6" s="360"/>
      <c r="F6" s="360"/>
      <c r="G6" s="360"/>
      <c r="H6" s="360"/>
      <c r="I6" s="361"/>
    </row>
    <row r="7" spans="1:9" customFormat="1" ht="14.25">
      <c r="A7" s="359"/>
      <c r="B7" s="360"/>
      <c r="C7" s="360"/>
      <c r="D7" s="360"/>
      <c r="E7" s="360"/>
      <c r="F7" s="360"/>
      <c r="G7" s="360"/>
      <c r="H7" s="360"/>
      <c r="I7" s="361"/>
    </row>
    <row r="8" spans="1:9" customFormat="1" ht="14.25">
      <c r="A8" s="359"/>
      <c r="B8" s="360"/>
      <c r="C8" s="360"/>
      <c r="D8" s="360"/>
      <c r="E8" s="360"/>
      <c r="F8" s="360"/>
      <c r="G8" s="360"/>
      <c r="H8" s="360"/>
      <c r="I8" s="361"/>
    </row>
    <row r="9" spans="1:9" customFormat="1" ht="14.25">
      <c r="A9" s="359"/>
      <c r="B9" s="360"/>
      <c r="C9" s="360"/>
      <c r="D9" s="360"/>
      <c r="E9" s="360"/>
      <c r="F9" s="360"/>
      <c r="G9" s="360"/>
      <c r="H9" s="360"/>
      <c r="I9" s="361"/>
    </row>
    <row r="10" spans="1:9" customFormat="1" ht="15" thickBot="1">
      <c r="A10" s="362"/>
      <c r="B10" s="363"/>
      <c r="C10" s="363"/>
      <c r="D10" s="363"/>
      <c r="E10" s="363"/>
      <c r="F10" s="363"/>
      <c r="G10" s="363"/>
      <c r="H10" s="363"/>
      <c r="I10" s="364"/>
    </row>
    <row r="11" spans="1:9" customFormat="1" ht="14.25">
      <c r="A11" s="365" t="s">
        <v>522</v>
      </c>
      <c r="B11" s="366"/>
      <c r="C11" s="366"/>
      <c r="D11" s="366"/>
      <c r="E11" s="366"/>
      <c r="F11" s="366"/>
      <c r="G11" s="366"/>
      <c r="H11" s="366"/>
      <c r="I11" s="367"/>
    </row>
    <row r="12" spans="1:9" customFormat="1" ht="15" thickBot="1">
      <c r="A12" s="368"/>
      <c r="B12" s="369"/>
      <c r="C12" s="369"/>
      <c r="D12" s="369"/>
      <c r="E12" s="369"/>
      <c r="F12" s="369"/>
      <c r="G12" s="369"/>
      <c r="H12" s="369"/>
      <c r="I12" s="370"/>
    </row>
    <row r="13" spans="1:9" customFormat="1" ht="15" customHeight="1">
      <c r="A13" s="371" t="s">
        <v>185</v>
      </c>
      <c r="B13" s="372"/>
      <c r="C13" s="372"/>
      <c r="D13" s="372"/>
      <c r="E13" s="372" t="s">
        <v>159</v>
      </c>
      <c r="F13" s="372"/>
      <c r="G13" s="372"/>
      <c r="H13" s="372"/>
      <c r="I13" s="373"/>
    </row>
    <row r="14" spans="1:9" customFormat="1" ht="18.75" customHeight="1">
      <c r="A14" s="371" t="s">
        <v>158</v>
      </c>
      <c r="B14" s="372"/>
      <c r="C14" s="372"/>
      <c r="D14" s="372"/>
      <c r="E14" s="372"/>
      <c r="F14" s="372"/>
      <c r="G14" s="372"/>
      <c r="H14" s="372"/>
      <c r="I14" s="373"/>
    </row>
    <row r="15" spans="1:9" customFormat="1" ht="14.25">
      <c r="A15" s="371" t="s">
        <v>523</v>
      </c>
      <c r="B15" s="372"/>
      <c r="C15" s="372"/>
      <c r="D15" s="372"/>
      <c r="E15" s="63"/>
      <c r="F15" s="64"/>
      <c r="G15" s="65"/>
      <c r="H15" s="66" t="s">
        <v>157</v>
      </c>
      <c r="I15" s="67">
        <v>0.26240000000000002</v>
      </c>
    </row>
    <row r="16" spans="1:9" customFormat="1" ht="47.25">
      <c r="A16" s="163" t="s">
        <v>3</v>
      </c>
      <c r="B16" s="164" t="s">
        <v>4</v>
      </c>
      <c r="C16" s="164" t="s">
        <v>5</v>
      </c>
      <c r="D16" s="208" t="s">
        <v>6</v>
      </c>
      <c r="E16" s="164" t="s">
        <v>7</v>
      </c>
      <c r="F16" s="165" t="s">
        <v>8</v>
      </c>
      <c r="G16" s="166" t="s">
        <v>160</v>
      </c>
      <c r="H16" s="167" t="s">
        <v>161</v>
      </c>
      <c r="I16" s="168" t="s">
        <v>167</v>
      </c>
    </row>
    <row r="17" spans="1:10" ht="14.25" customHeight="1">
      <c r="A17" s="83">
        <v>1</v>
      </c>
      <c r="B17" s="85"/>
      <c r="C17" s="84"/>
      <c r="D17" s="209" t="s">
        <v>25</v>
      </c>
      <c r="E17" s="84"/>
      <c r="F17" s="84"/>
      <c r="G17" s="84"/>
      <c r="H17" s="84"/>
      <c r="I17" s="86">
        <f>I20</f>
        <v>9098.2430399999994</v>
      </c>
      <c r="J17" s="5"/>
    </row>
    <row r="18" spans="1:10" ht="28.5" outlineLevel="1">
      <c r="A18" s="87" t="s">
        <v>64</v>
      </c>
      <c r="B18" s="88" t="s">
        <v>32</v>
      </c>
      <c r="C18" s="88" t="s">
        <v>72</v>
      </c>
      <c r="D18" s="89" t="s">
        <v>31</v>
      </c>
      <c r="E18" s="90" t="s">
        <v>10</v>
      </c>
      <c r="F18" s="91">
        <v>50</v>
      </c>
      <c r="G18" s="92">
        <v>50.2</v>
      </c>
      <c r="H18" s="93">
        <f>SUM($G18+(G18*$I$15))</f>
        <v>63.372480000000003</v>
      </c>
      <c r="I18" s="94">
        <f>F18*H18</f>
        <v>3168.6240000000003</v>
      </c>
      <c r="J18" s="5"/>
    </row>
    <row r="19" spans="1:10" ht="14.25" outlineLevel="1">
      <c r="A19" s="87" t="s">
        <v>65</v>
      </c>
      <c r="B19" s="88" t="s">
        <v>34</v>
      </c>
      <c r="C19" s="88" t="s">
        <v>72</v>
      </c>
      <c r="D19" s="89" t="s">
        <v>33</v>
      </c>
      <c r="E19" s="90" t="s">
        <v>10</v>
      </c>
      <c r="F19" s="91">
        <v>15</v>
      </c>
      <c r="G19" s="92">
        <v>313.14</v>
      </c>
      <c r="H19" s="93">
        <f>SUM($G19+(G19*$I$15))</f>
        <v>395.30793599999998</v>
      </c>
      <c r="I19" s="94">
        <f>F19*H19</f>
        <v>5929.6190399999996</v>
      </c>
      <c r="J19" s="5"/>
    </row>
    <row r="20" spans="1:10" s="8" customFormat="1" ht="12.75" customHeight="1" outlineLevel="1">
      <c r="A20" s="95" t="s">
        <v>110</v>
      </c>
      <c r="B20" s="96"/>
      <c r="C20" s="97"/>
      <c r="D20" s="98"/>
      <c r="E20" s="97"/>
      <c r="F20" s="99"/>
      <c r="G20" s="99"/>
      <c r="H20" s="93"/>
      <c r="I20" s="100">
        <f>SUM(I18:I19)</f>
        <v>9098.2430399999994</v>
      </c>
      <c r="J20" s="7"/>
    </row>
    <row r="21" spans="1:10" ht="14.25">
      <c r="A21" s="172"/>
      <c r="B21" s="173"/>
      <c r="C21" s="101"/>
      <c r="D21" s="112"/>
      <c r="E21" s="101"/>
      <c r="F21" s="101"/>
      <c r="G21" s="101"/>
      <c r="H21" s="101"/>
      <c r="I21" s="102"/>
      <c r="J21" s="5"/>
    </row>
    <row r="22" spans="1:10" ht="14.25" customHeight="1">
      <c r="A22" s="103">
        <v>2</v>
      </c>
      <c r="B22" s="85"/>
      <c r="C22" s="84"/>
      <c r="D22" s="209" t="s">
        <v>16</v>
      </c>
      <c r="E22" s="84"/>
      <c r="F22" s="84"/>
      <c r="G22" s="84"/>
      <c r="H22" s="84"/>
      <c r="I22" s="86">
        <f>I36</f>
        <v>10307.894034720002</v>
      </c>
      <c r="J22" s="5"/>
    </row>
    <row r="23" spans="1:10" ht="14.25" outlineLevel="1">
      <c r="A23" s="104" t="s">
        <v>66</v>
      </c>
      <c r="B23" s="105"/>
      <c r="C23" s="106"/>
      <c r="D23" s="210" t="s">
        <v>68</v>
      </c>
      <c r="E23" s="106"/>
      <c r="F23" s="107"/>
      <c r="G23" s="108"/>
      <c r="H23" s="109"/>
      <c r="I23" s="110"/>
      <c r="J23" s="5"/>
    </row>
    <row r="24" spans="1:10" ht="14.25" outlineLevel="1">
      <c r="A24" s="176" t="s">
        <v>69</v>
      </c>
      <c r="B24" s="111" t="s">
        <v>196</v>
      </c>
      <c r="C24" s="177" t="s">
        <v>72</v>
      </c>
      <c r="D24" s="112" t="s">
        <v>197</v>
      </c>
      <c r="E24" s="177" t="s">
        <v>9</v>
      </c>
      <c r="F24" s="225">
        <v>0.33</v>
      </c>
      <c r="G24" s="101">
        <v>77.31</v>
      </c>
      <c r="H24" s="93">
        <f>SUM($G24+(G24*$I$15))</f>
        <v>97.59614400000001</v>
      </c>
      <c r="I24" s="94">
        <f>F24*H24</f>
        <v>32.206727520000001</v>
      </c>
      <c r="J24" s="5"/>
    </row>
    <row r="25" spans="1:10" ht="14.25" outlineLevel="1">
      <c r="A25" s="316" t="s">
        <v>176</v>
      </c>
      <c r="B25" s="113" t="s">
        <v>209</v>
      </c>
      <c r="C25" s="90" t="s">
        <v>208</v>
      </c>
      <c r="D25" s="114" t="s">
        <v>210</v>
      </c>
      <c r="E25" s="115" t="s">
        <v>10</v>
      </c>
      <c r="F25" s="116">
        <v>24.78</v>
      </c>
      <c r="G25" s="91">
        <v>8.27</v>
      </c>
      <c r="H25" s="93">
        <f>SUM($G25+(G25*$I$15))</f>
        <v>10.440047999999999</v>
      </c>
      <c r="I25" s="94">
        <f>F25*H25</f>
        <v>258.70438944</v>
      </c>
      <c r="J25" s="5"/>
    </row>
    <row r="26" spans="1:10" ht="14.25" outlineLevel="1">
      <c r="A26" s="316" t="s">
        <v>468</v>
      </c>
      <c r="B26" s="113" t="s">
        <v>211</v>
      </c>
      <c r="C26" s="90" t="s">
        <v>72</v>
      </c>
      <c r="D26" s="114" t="s">
        <v>212</v>
      </c>
      <c r="E26" s="115" t="s">
        <v>9</v>
      </c>
      <c r="F26" s="116">
        <v>3.31</v>
      </c>
      <c r="G26" s="91">
        <v>19.149999999999999</v>
      </c>
      <c r="H26" s="93">
        <f>SUM($G26+(G26*$I$15))</f>
        <v>24.174959999999999</v>
      </c>
      <c r="I26" s="94">
        <f>F26*H26</f>
        <v>80.019117600000001</v>
      </c>
      <c r="J26" s="5"/>
    </row>
    <row r="27" spans="1:10" ht="28.5" outlineLevel="1">
      <c r="A27" s="316" t="s">
        <v>469</v>
      </c>
      <c r="B27" s="113" t="s">
        <v>213</v>
      </c>
      <c r="C27" s="90" t="s">
        <v>72</v>
      </c>
      <c r="D27" s="114" t="s">
        <v>214</v>
      </c>
      <c r="E27" s="115" t="s">
        <v>215</v>
      </c>
      <c r="F27" s="116">
        <v>99.3</v>
      </c>
      <c r="G27" s="91">
        <v>1.1299999999999999</v>
      </c>
      <c r="H27" s="93">
        <f>SUM($G27+(G27*$I$15))</f>
        <v>1.4265119999999998</v>
      </c>
      <c r="I27" s="94">
        <f>F27*H27</f>
        <v>141.65264159999998</v>
      </c>
      <c r="J27" s="5"/>
    </row>
    <row r="28" spans="1:10" ht="14.25" outlineLevel="1">
      <c r="A28" s="118" t="s">
        <v>70</v>
      </c>
      <c r="B28" s="119"/>
      <c r="C28" s="120"/>
      <c r="D28" s="121" t="s">
        <v>71</v>
      </c>
      <c r="E28" s="120"/>
      <c r="F28" s="122"/>
      <c r="G28" s="107"/>
      <c r="H28" s="109"/>
      <c r="I28" s="123"/>
      <c r="J28" s="5"/>
    </row>
    <row r="29" spans="1:10" ht="28.5" outlineLevel="1">
      <c r="A29" s="124" t="s">
        <v>219</v>
      </c>
      <c r="B29" s="113" t="s">
        <v>198</v>
      </c>
      <c r="C29" s="222" t="s">
        <v>72</v>
      </c>
      <c r="D29" s="114" t="s">
        <v>199</v>
      </c>
      <c r="E29" s="115" t="s">
        <v>11</v>
      </c>
      <c r="F29" s="116">
        <v>84.52</v>
      </c>
      <c r="G29" s="91">
        <v>8.49</v>
      </c>
      <c r="H29" s="93">
        <f>SUM($G29+(G29*$I$15))</f>
        <v>10.717776000000001</v>
      </c>
      <c r="I29" s="94">
        <f>F29*H29</f>
        <v>905.86642752</v>
      </c>
      <c r="J29" s="5"/>
    </row>
    <row r="30" spans="1:10" ht="28.5" outlineLevel="1">
      <c r="A30" s="124" t="s">
        <v>220</v>
      </c>
      <c r="B30" s="113" t="s">
        <v>217</v>
      </c>
      <c r="C30" s="222" t="s">
        <v>72</v>
      </c>
      <c r="D30" s="114" t="s">
        <v>218</v>
      </c>
      <c r="E30" s="115" t="s">
        <v>11</v>
      </c>
      <c r="F30" s="116">
        <v>6.99</v>
      </c>
      <c r="G30" s="91">
        <v>20.39</v>
      </c>
      <c r="H30" s="93">
        <f>SUM($G30+(G30*$I$15))</f>
        <v>25.740335999999999</v>
      </c>
      <c r="I30" s="94">
        <f>F30*H30</f>
        <v>179.92494864</v>
      </c>
      <c r="J30" s="5"/>
    </row>
    <row r="31" spans="1:10" ht="14.25" outlineLevel="1">
      <c r="A31" s="118" t="s">
        <v>67</v>
      </c>
      <c r="B31" s="119"/>
      <c r="C31" s="120"/>
      <c r="D31" s="121" t="s">
        <v>90</v>
      </c>
      <c r="E31" s="120"/>
      <c r="F31" s="122"/>
      <c r="G31" s="107"/>
      <c r="H31" s="109"/>
      <c r="I31" s="123"/>
      <c r="J31" s="5"/>
    </row>
    <row r="32" spans="1:10" ht="14.25" outlineLevel="1">
      <c r="A32" s="124" t="s">
        <v>74</v>
      </c>
      <c r="B32" s="113">
        <v>85407</v>
      </c>
      <c r="C32" s="90" t="s">
        <v>72</v>
      </c>
      <c r="D32" s="114" t="s">
        <v>37</v>
      </c>
      <c r="E32" s="115" t="s">
        <v>11</v>
      </c>
      <c r="F32" s="116">
        <v>731.2</v>
      </c>
      <c r="G32" s="91">
        <v>9.1300000000000008</v>
      </c>
      <c r="H32" s="93">
        <f>SUM($G32+(G32*$I$15))</f>
        <v>11.525712000000002</v>
      </c>
      <c r="I32" s="94">
        <f>F32*H32</f>
        <v>8427.6006144000021</v>
      </c>
      <c r="J32" s="5"/>
    </row>
    <row r="33" spans="1:11" ht="12.75" customHeight="1" outlineLevel="1">
      <c r="A33" s="124" t="s">
        <v>216</v>
      </c>
      <c r="B33" s="113">
        <v>85332</v>
      </c>
      <c r="C33" s="90" t="s">
        <v>72</v>
      </c>
      <c r="D33" s="114" t="s">
        <v>73</v>
      </c>
      <c r="E33" s="115" t="s">
        <v>36</v>
      </c>
      <c r="F33" s="116">
        <v>12</v>
      </c>
      <c r="G33" s="91">
        <v>4.87</v>
      </c>
      <c r="H33" s="93">
        <f>SUM($G33+(G33*$I$15))</f>
        <v>6.147888</v>
      </c>
      <c r="I33" s="94">
        <f>F33*H33</f>
        <v>73.774655999999993</v>
      </c>
      <c r="J33" s="5"/>
    </row>
    <row r="34" spans="1:11" ht="14.25" outlineLevel="1">
      <c r="A34" s="124" t="s">
        <v>75</v>
      </c>
      <c r="B34" s="113" t="s">
        <v>200</v>
      </c>
      <c r="C34" s="90" t="s">
        <v>72</v>
      </c>
      <c r="D34" s="114" t="s">
        <v>201</v>
      </c>
      <c r="E34" s="115" t="s">
        <v>36</v>
      </c>
      <c r="F34" s="116">
        <v>41</v>
      </c>
      <c r="G34" s="91">
        <v>2.73</v>
      </c>
      <c r="H34" s="93">
        <f>SUM($G34+(G34*$I$15))</f>
        <v>3.4463520000000001</v>
      </c>
      <c r="I34" s="94">
        <f>F34*H34</f>
        <v>141.300432</v>
      </c>
      <c r="J34" s="5"/>
    </row>
    <row r="35" spans="1:11" ht="28.5" outlineLevel="1">
      <c r="A35" s="124" t="s">
        <v>76</v>
      </c>
      <c r="B35" s="113">
        <v>90458</v>
      </c>
      <c r="C35" s="222" t="s">
        <v>72</v>
      </c>
      <c r="D35" s="114" t="s">
        <v>62</v>
      </c>
      <c r="E35" s="115" t="s">
        <v>36</v>
      </c>
      <c r="F35" s="116">
        <v>3</v>
      </c>
      <c r="G35" s="91">
        <v>17.649999999999999</v>
      </c>
      <c r="H35" s="93">
        <f>SUM($G35+(G35*$I$15))</f>
        <v>22.281359999999999</v>
      </c>
      <c r="I35" s="94">
        <f>F35*H35</f>
        <v>66.844079999999991</v>
      </c>
      <c r="J35" s="5"/>
    </row>
    <row r="36" spans="1:11" s="8" customFormat="1" ht="12.75" customHeight="1" outlineLevel="1">
      <c r="A36" s="95" t="s">
        <v>110</v>
      </c>
      <c r="B36" s="96"/>
      <c r="C36" s="97"/>
      <c r="D36" s="98"/>
      <c r="E36" s="97"/>
      <c r="F36" s="99"/>
      <c r="G36" s="99"/>
      <c r="H36" s="93"/>
      <c r="I36" s="100">
        <f>SUM(I24:I35)</f>
        <v>10307.894034720002</v>
      </c>
      <c r="J36" s="7"/>
    </row>
    <row r="37" spans="1:11" ht="14.25">
      <c r="A37" s="172"/>
      <c r="B37" s="173"/>
      <c r="C37" s="101"/>
      <c r="D37" s="112"/>
      <c r="E37" s="101"/>
      <c r="F37" s="101"/>
      <c r="G37" s="101"/>
      <c r="H37" s="101"/>
      <c r="I37" s="102"/>
      <c r="J37" s="5"/>
    </row>
    <row r="38" spans="1:11" ht="14.25" customHeight="1">
      <c r="A38" s="103">
        <v>3</v>
      </c>
      <c r="B38" s="85"/>
      <c r="C38" s="84"/>
      <c r="D38" s="209" t="s">
        <v>42</v>
      </c>
      <c r="E38" s="84"/>
      <c r="F38" s="84"/>
      <c r="G38" s="84"/>
      <c r="H38" s="84"/>
      <c r="I38" s="86">
        <f>I43</f>
        <v>50814.529525440004</v>
      </c>
      <c r="J38" s="5"/>
    </row>
    <row r="39" spans="1:11" ht="42.75" outlineLevel="1">
      <c r="A39" s="124" t="s">
        <v>195</v>
      </c>
      <c r="B39" s="113" t="s">
        <v>227</v>
      </c>
      <c r="C39" s="115" t="s">
        <v>72</v>
      </c>
      <c r="D39" s="114" t="s">
        <v>78</v>
      </c>
      <c r="E39" s="224" t="s">
        <v>10</v>
      </c>
      <c r="F39" s="116">
        <v>7.71</v>
      </c>
      <c r="G39" s="318">
        <v>50.06</v>
      </c>
      <c r="H39" s="93">
        <f>SUM($G39+(G39*$I$15))</f>
        <v>63.195744000000005</v>
      </c>
      <c r="I39" s="94">
        <f>F39*H39</f>
        <v>487.23918624000004</v>
      </c>
      <c r="J39" s="5"/>
    </row>
    <row r="40" spans="1:11" ht="28.5" outlineLevel="1">
      <c r="A40" s="124" t="s">
        <v>79</v>
      </c>
      <c r="B40" s="113" t="s">
        <v>228</v>
      </c>
      <c r="C40" s="115" t="s">
        <v>208</v>
      </c>
      <c r="D40" s="114" t="s">
        <v>229</v>
      </c>
      <c r="E40" s="313" t="s">
        <v>10</v>
      </c>
      <c r="F40" s="116">
        <v>1.2</v>
      </c>
      <c r="G40" s="318">
        <v>175.2</v>
      </c>
      <c r="H40" s="93">
        <f>SUM($G40+(G40*$I$15))</f>
        <v>221.17247999999998</v>
      </c>
      <c r="I40" s="94">
        <f>F40*H40</f>
        <v>265.40697599999999</v>
      </c>
      <c r="J40" s="5"/>
    </row>
    <row r="41" spans="1:11" ht="28.5" outlineLevel="1">
      <c r="A41" s="124" t="s">
        <v>80</v>
      </c>
      <c r="B41" s="111" t="s">
        <v>44</v>
      </c>
      <c r="C41" s="313" t="s">
        <v>72</v>
      </c>
      <c r="D41" s="114" t="s">
        <v>43</v>
      </c>
      <c r="E41" s="313" t="s">
        <v>10</v>
      </c>
      <c r="F41" s="91">
        <v>0.8</v>
      </c>
      <c r="G41" s="318">
        <v>254.46</v>
      </c>
      <c r="H41" s="93">
        <f>SUM($G41+(G41*$I$15))</f>
        <v>321.23030400000005</v>
      </c>
      <c r="I41" s="94">
        <f>F41*H41</f>
        <v>256.98424320000004</v>
      </c>
      <c r="J41" s="60"/>
      <c r="K41" s="56"/>
    </row>
    <row r="42" spans="1:11" ht="14.25" outlineLevel="1">
      <c r="A42" s="124" t="s">
        <v>112</v>
      </c>
      <c r="B42" s="319" t="s">
        <v>230</v>
      </c>
      <c r="C42" s="313" t="s">
        <v>208</v>
      </c>
      <c r="D42" s="101" t="s">
        <v>231</v>
      </c>
      <c r="E42" s="313" t="s">
        <v>10</v>
      </c>
      <c r="F42" s="91">
        <v>415.29</v>
      </c>
      <c r="G42" s="318">
        <v>95</v>
      </c>
      <c r="H42" s="318">
        <f>SUM($G42+(G42*$I$15))</f>
        <v>119.928</v>
      </c>
      <c r="I42" s="94">
        <f>F42*H42</f>
        <v>49804.899120000002</v>
      </c>
      <c r="J42" s="60"/>
      <c r="K42" s="56"/>
    </row>
    <row r="43" spans="1:11" ht="12" customHeight="1" outlineLevel="1">
      <c r="A43" s="126" t="s">
        <v>12</v>
      </c>
      <c r="B43" s="127"/>
      <c r="C43" s="128"/>
      <c r="D43" s="129"/>
      <c r="E43" s="128"/>
      <c r="F43" s="130"/>
      <c r="G43" s="130"/>
      <c r="H43" s="93"/>
      <c r="I43" s="131">
        <f>SUM(I39:I42)</f>
        <v>50814.529525440004</v>
      </c>
      <c r="J43" s="60"/>
      <c r="K43" s="56"/>
    </row>
    <row r="44" spans="1:11" ht="14.25">
      <c r="A44" s="172"/>
      <c r="B44" s="173"/>
      <c r="C44" s="101"/>
      <c r="D44" s="112"/>
      <c r="E44" s="101"/>
      <c r="F44" s="101"/>
      <c r="G44" s="101"/>
      <c r="H44" s="101"/>
      <c r="I44" s="102"/>
      <c r="J44" s="5"/>
    </row>
    <row r="45" spans="1:11" ht="14.25" customHeight="1">
      <c r="A45" s="83">
        <v>4</v>
      </c>
      <c r="B45" s="133"/>
      <c r="C45" s="132"/>
      <c r="D45" s="211" t="s">
        <v>26</v>
      </c>
      <c r="E45" s="132"/>
      <c r="F45" s="132"/>
      <c r="G45" s="132"/>
      <c r="H45" s="132"/>
      <c r="I45" s="86">
        <f>I52</f>
        <v>3557.3064820800005</v>
      </c>
      <c r="J45" s="5"/>
    </row>
    <row r="46" spans="1:11" ht="28.5" outlineLevel="1">
      <c r="A46" s="176" t="s">
        <v>91</v>
      </c>
      <c r="B46" s="111">
        <v>87260</v>
      </c>
      <c r="C46" s="115" t="s">
        <v>72</v>
      </c>
      <c r="D46" s="114" t="s">
        <v>38</v>
      </c>
      <c r="E46" s="90" t="s">
        <v>10</v>
      </c>
      <c r="F46" s="91">
        <v>2</v>
      </c>
      <c r="G46" s="91">
        <v>77.36</v>
      </c>
      <c r="H46" s="93">
        <f t="shared" ref="H46:H51" si="0">SUM($G46+(G46*$I$15))</f>
        <v>97.659264000000007</v>
      </c>
      <c r="I46" s="94">
        <f t="shared" ref="I46:I51" si="1">F46*H46</f>
        <v>195.31852800000001</v>
      </c>
      <c r="J46" s="5"/>
    </row>
    <row r="47" spans="1:11" ht="42.75" outlineLevel="1">
      <c r="A47" s="320" t="s">
        <v>92</v>
      </c>
      <c r="B47" s="113" t="s">
        <v>223</v>
      </c>
      <c r="C47" s="115" t="s">
        <v>72</v>
      </c>
      <c r="D47" s="114" t="s">
        <v>224</v>
      </c>
      <c r="E47" s="115" t="s">
        <v>10</v>
      </c>
      <c r="F47" s="116">
        <v>40.39</v>
      </c>
      <c r="G47" s="91">
        <v>41.73</v>
      </c>
      <c r="H47" s="93">
        <f t="shared" si="0"/>
        <v>52.679952</v>
      </c>
      <c r="I47" s="94">
        <f t="shared" si="1"/>
        <v>2127.7432612799998</v>
      </c>
      <c r="J47" s="5"/>
    </row>
    <row r="48" spans="1:11" ht="28.5" outlineLevel="1">
      <c r="A48" s="223" t="s">
        <v>93</v>
      </c>
      <c r="B48" s="113" t="s">
        <v>225</v>
      </c>
      <c r="C48" s="115" t="s">
        <v>72</v>
      </c>
      <c r="D48" s="114" t="s">
        <v>226</v>
      </c>
      <c r="E48" s="115" t="s">
        <v>11</v>
      </c>
      <c r="F48" s="116">
        <v>20.399999999999999</v>
      </c>
      <c r="G48" s="91">
        <v>4.9400000000000004</v>
      </c>
      <c r="H48" s="93">
        <f t="shared" si="0"/>
        <v>6.2362560000000009</v>
      </c>
      <c r="I48" s="94">
        <f t="shared" si="1"/>
        <v>127.21962240000001</v>
      </c>
      <c r="J48" s="5"/>
    </row>
    <row r="49" spans="1:10" ht="28.5" outlineLevel="1">
      <c r="A49" s="223" t="s">
        <v>94</v>
      </c>
      <c r="B49" s="111" t="s">
        <v>221</v>
      </c>
      <c r="C49" s="115" t="s">
        <v>72</v>
      </c>
      <c r="D49" s="134" t="s">
        <v>222</v>
      </c>
      <c r="E49" s="115" t="s">
        <v>10</v>
      </c>
      <c r="F49" s="135">
        <v>15.42</v>
      </c>
      <c r="G49" s="136">
        <v>2.8</v>
      </c>
      <c r="H49" s="93">
        <f t="shared" si="0"/>
        <v>3.5347200000000001</v>
      </c>
      <c r="I49" s="94">
        <f t="shared" si="1"/>
        <v>54.505382400000002</v>
      </c>
      <c r="J49" s="5"/>
    </row>
    <row r="50" spans="1:10" ht="42.75" outlineLevel="1">
      <c r="A50" s="223" t="s">
        <v>95</v>
      </c>
      <c r="B50" s="111" t="s">
        <v>187</v>
      </c>
      <c r="C50" s="115" t="s">
        <v>72</v>
      </c>
      <c r="D50" s="134" t="s">
        <v>186</v>
      </c>
      <c r="E50" s="115" t="s">
        <v>10</v>
      </c>
      <c r="F50" s="135">
        <v>15.42</v>
      </c>
      <c r="G50" s="136">
        <v>30.25</v>
      </c>
      <c r="H50" s="93">
        <f t="shared" si="0"/>
        <v>38.187600000000003</v>
      </c>
      <c r="I50" s="94">
        <f t="shared" si="1"/>
        <v>588.85279200000002</v>
      </c>
      <c r="J50" s="5"/>
    </row>
    <row r="51" spans="1:10" ht="14.25" outlineLevel="1">
      <c r="A51" s="223" t="s">
        <v>113</v>
      </c>
      <c r="B51" s="113" t="s">
        <v>242</v>
      </c>
      <c r="C51" s="224" t="s">
        <v>72</v>
      </c>
      <c r="D51" s="260" t="s">
        <v>243</v>
      </c>
      <c r="E51" s="115" t="s">
        <v>10</v>
      </c>
      <c r="F51" s="116">
        <v>57.75</v>
      </c>
      <c r="G51" s="91">
        <v>6.36</v>
      </c>
      <c r="H51" s="93">
        <f t="shared" si="0"/>
        <v>8.0288640000000004</v>
      </c>
      <c r="I51" s="94">
        <f t="shared" si="1"/>
        <v>463.66689600000001</v>
      </c>
      <c r="J51" s="5"/>
    </row>
    <row r="52" spans="1:10" s="8" customFormat="1" ht="12.75" customHeight="1" outlineLevel="1">
      <c r="A52" s="95" t="s">
        <v>110</v>
      </c>
      <c r="B52" s="96"/>
      <c r="C52" s="97"/>
      <c r="D52" s="98"/>
      <c r="E52" s="97"/>
      <c r="F52" s="99"/>
      <c r="G52" s="99"/>
      <c r="H52" s="93"/>
      <c r="I52" s="100">
        <f>SUM(I46:I51)</f>
        <v>3557.3064820800005</v>
      </c>
      <c r="J52" s="7"/>
    </row>
    <row r="53" spans="1:10" ht="14.25">
      <c r="A53" s="172"/>
      <c r="B53" s="173"/>
      <c r="C53" s="101"/>
      <c r="D53" s="112"/>
      <c r="E53" s="101"/>
      <c r="F53" s="101"/>
      <c r="G53" s="101"/>
      <c r="H53" s="101"/>
      <c r="I53" s="102"/>
      <c r="J53" s="5"/>
    </row>
    <row r="54" spans="1:10" ht="14.25" customHeight="1">
      <c r="A54" s="83">
        <v>5</v>
      </c>
      <c r="B54" s="133"/>
      <c r="C54" s="133"/>
      <c r="D54" s="211" t="s">
        <v>13</v>
      </c>
      <c r="E54" s="133"/>
      <c r="F54" s="132"/>
      <c r="G54" s="133"/>
      <c r="H54" s="133"/>
      <c r="I54" s="86">
        <f>I60</f>
        <v>2436.5345068799998</v>
      </c>
      <c r="J54" s="5"/>
    </row>
    <row r="55" spans="1:10" ht="14.25" outlineLevel="1">
      <c r="A55" s="104" t="s">
        <v>114</v>
      </c>
      <c r="B55" s="105"/>
      <c r="C55" s="106"/>
      <c r="D55" s="210" t="s">
        <v>237</v>
      </c>
      <c r="E55" s="106"/>
      <c r="F55" s="107"/>
      <c r="G55" s="108"/>
      <c r="H55" s="109"/>
      <c r="I55" s="110"/>
      <c r="J55" s="5"/>
    </row>
    <row r="56" spans="1:10" s="8" customFormat="1" ht="28.5" customHeight="1" outlineLevel="1">
      <c r="A56" s="137" t="s">
        <v>115</v>
      </c>
      <c r="B56" s="138" t="s">
        <v>233</v>
      </c>
      <c r="C56" s="115" t="s">
        <v>72</v>
      </c>
      <c r="D56" s="114" t="s">
        <v>234</v>
      </c>
      <c r="E56" s="115" t="s">
        <v>10</v>
      </c>
      <c r="F56" s="117">
        <v>0.32</v>
      </c>
      <c r="G56" s="91">
        <v>302.41000000000003</v>
      </c>
      <c r="H56" s="93">
        <f>SUM($G56+(G56*$I$15))</f>
        <v>381.76238400000005</v>
      </c>
      <c r="I56" s="94">
        <f>F56*H56</f>
        <v>122.16396288000001</v>
      </c>
      <c r="J56" s="7"/>
    </row>
    <row r="57" spans="1:10" s="8" customFormat="1" ht="14.25" outlineLevel="1">
      <c r="A57" s="137" t="s">
        <v>116</v>
      </c>
      <c r="B57" s="138" t="s">
        <v>235</v>
      </c>
      <c r="C57" s="115" t="s">
        <v>72</v>
      </c>
      <c r="D57" s="114" t="s">
        <v>236</v>
      </c>
      <c r="E57" s="115" t="s">
        <v>10</v>
      </c>
      <c r="F57" s="117">
        <v>3.8</v>
      </c>
      <c r="G57" s="91">
        <v>289</v>
      </c>
      <c r="H57" s="93">
        <f>SUM($G57+(G57*$I$15))</f>
        <v>364.83359999999999</v>
      </c>
      <c r="I57" s="94">
        <f>F57*H57</f>
        <v>1386.3676799999998</v>
      </c>
      <c r="J57" s="7"/>
    </row>
    <row r="58" spans="1:10" ht="14.25" outlineLevel="1">
      <c r="A58" s="104" t="s">
        <v>240</v>
      </c>
      <c r="B58" s="105"/>
      <c r="C58" s="106"/>
      <c r="D58" s="210" t="s">
        <v>232</v>
      </c>
      <c r="E58" s="106"/>
      <c r="F58" s="107"/>
      <c r="G58" s="108"/>
      <c r="H58" s="109"/>
      <c r="I58" s="110"/>
      <c r="J58" s="5"/>
    </row>
    <row r="59" spans="1:10" s="8" customFormat="1" ht="28.5" outlineLevel="1">
      <c r="A59" s="137" t="s">
        <v>241</v>
      </c>
      <c r="B59" s="138" t="s">
        <v>238</v>
      </c>
      <c r="C59" s="115" t="s">
        <v>72</v>
      </c>
      <c r="D59" s="114" t="s">
        <v>239</v>
      </c>
      <c r="E59" s="115" t="s">
        <v>10</v>
      </c>
      <c r="F59" s="117">
        <v>3.8</v>
      </c>
      <c r="G59" s="91">
        <v>193.45</v>
      </c>
      <c r="H59" s="93">
        <f>SUM($G59+(G59*$I$15))</f>
        <v>244.21127999999999</v>
      </c>
      <c r="I59" s="94">
        <f>F59*H59</f>
        <v>928.00286399999993</v>
      </c>
      <c r="J59" s="7"/>
    </row>
    <row r="60" spans="1:10" s="8" customFormat="1" ht="12.75" customHeight="1" outlineLevel="1">
      <c r="A60" s="95" t="s">
        <v>110</v>
      </c>
      <c r="B60" s="96"/>
      <c r="C60" s="97"/>
      <c r="D60" s="98"/>
      <c r="E60" s="97"/>
      <c r="F60" s="99"/>
      <c r="G60" s="99"/>
      <c r="H60" s="93"/>
      <c r="I60" s="100">
        <f>SUM(I55:I59)</f>
        <v>2436.5345068799998</v>
      </c>
      <c r="J60" s="7"/>
    </row>
    <row r="61" spans="1:10" ht="14.25">
      <c r="A61" s="172"/>
      <c r="B61" s="173"/>
      <c r="C61" s="90"/>
      <c r="D61" s="115"/>
      <c r="E61" s="90"/>
      <c r="F61" s="101"/>
      <c r="G61" s="90"/>
      <c r="H61" s="90"/>
      <c r="I61" s="139"/>
      <c r="J61" s="5"/>
    </row>
    <row r="62" spans="1:10" ht="14.25" customHeight="1">
      <c r="A62" s="83">
        <v>6</v>
      </c>
      <c r="B62" s="133"/>
      <c r="C62" s="133"/>
      <c r="D62" s="211" t="s">
        <v>0</v>
      </c>
      <c r="E62" s="133"/>
      <c r="F62" s="132"/>
      <c r="G62" s="133"/>
      <c r="H62" s="133"/>
      <c r="I62" s="86">
        <f>I68</f>
        <v>13518.44170752</v>
      </c>
      <c r="J62" s="5"/>
    </row>
    <row r="63" spans="1:10" ht="14.25" outlineLevel="1">
      <c r="A63" s="124" t="s">
        <v>117</v>
      </c>
      <c r="B63" s="113">
        <v>88483</v>
      </c>
      <c r="C63" s="115" t="s">
        <v>72</v>
      </c>
      <c r="D63" s="114" t="s">
        <v>41</v>
      </c>
      <c r="E63" s="115" t="s">
        <v>10</v>
      </c>
      <c r="F63" s="116">
        <v>760.06</v>
      </c>
      <c r="G63" s="91">
        <v>1.73</v>
      </c>
      <c r="H63" s="93">
        <f>SUM($G63+(G63*$I$15))</f>
        <v>2.1839520000000001</v>
      </c>
      <c r="I63" s="94">
        <f>F63*H63</f>
        <v>1659.9345571199999</v>
      </c>
      <c r="J63" s="5"/>
    </row>
    <row r="64" spans="1:10" ht="28.5" outlineLevel="1">
      <c r="A64" s="124" t="s">
        <v>118</v>
      </c>
      <c r="B64" s="113">
        <v>88487</v>
      </c>
      <c r="C64" s="115" t="s">
        <v>72</v>
      </c>
      <c r="D64" s="114" t="s">
        <v>39</v>
      </c>
      <c r="E64" s="115" t="s">
        <v>10</v>
      </c>
      <c r="F64" s="117">
        <v>760.06</v>
      </c>
      <c r="G64" s="91">
        <v>7.74</v>
      </c>
      <c r="H64" s="93">
        <f>SUM($G64+(G64*$I$15))</f>
        <v>9.770976000000001</v>
      </c>
      <c r="I64" s="94">
        <f>F64*H64</f>
        <v>7426.5280185600004</v>
      </c>
      <c r="J64" s="5"/>
    </row>
    <row r="65" spans="1:10" ht="28.5" outlineLevel="1">
      <c r="A65" s="124" t="s">
        <v>248</v>
      </c>
      <c r="B65" s="113" t="s">
        <v>244</v>
      </c>
      <c r="C65" s="115" t="s">
        <v>72</v>
      </c>
      <c r="D65" s="114" t="s">
        <v>245</v>
      </c>
      <c r="E65" s="115" t="s">
        <v>10</v>
      </c>
      <c r="F65" s="117">
        <v>91.14</v>
      </c>
      <c r="G65" s="91">
        <v>16.239999999999998</v>
      </c>
      <c r="H65" s="93">
        <f>SUM($G65+(G65*$I$15))</f>
        <v>20.501376</v>
      </c>
      <c r="I65" s="94">
        <f>F65*H65</f>
        <v>1868.4954086400001</v>
      </c>
      <c r="J65" s="5"/>
    </row>
    <row r="66" spans="1:10" ht="14.25" outlineLevel="1">
      <c r="A66" s="124" t="s">
        <v>163</v>
      </c>
      <c r="B66" s="113" t="s">
        <v>165</v>
      </c>
      <c r="C66" s="115" t="s">
        <v>72</v>
      </c>
      <c r="D66" s="114" t="s">
        <v>40</v>
      </c>
      <c r="E66" s="115" t="s">
        <v>10</v>
      </c>
      <c r="F66" s="117">
        <v>56.79</v>
      </c>
      <c r="G66" s="91">
        <v>14.06</v>
      </c>
      <c r="H66" s="93">
        <f>SUM($G66+(G66*$I$15))</f>
        <v>17.749344000000001</v>
      </c>
      <c r="I66" s="94">
        <f>F66*H66</f>
        <v>1007.98524576</v>
      </c>
      <c r="J66" s="5"/>
    </row>
    <row r="67" spans="1:10" ht="14.25" outlineLevel="1">
      <c r="A67" s="124" t="s">
        <v>249</v>
      </c>
      <c r="B67" s="113" t="s">
        <v>246</v>
      </c>
      <c r="C67" s="115" t="s">
        <v>72</v>
      </c>
      <c r="D67" s="114" t="s">
        <v>247</v>
      </c>
      <c r="E67" s="115" t="s">
        <v>10</v>
      </c>
      <c r="F67" s="117">
        <v>65.16</v>
      </c>
      <c r="G67" s="91">
        <v>18.91</v>
      </c>
      <c r="H67" s="93">
        <f>SUM($G67+(G67*$I$15))</f>
        <v>23.871984000000001</v>
      </c>
      <c r="I67" s="94">
        <f>F67*H67</f>
        <v>1555.49847744</v>
      </c>
      <c r="J67" s="5"/>
    </row>
    <row r="68" spans="1:10" s="8" customFormat="1" ht="12.75" customHeight="1" outlineLevel="1">
      <c r="A68" s="95" t="s">
        <v>110</v>
      </c>
      <c r="B68" s="96"/>
      <c r="C68" s="97"/>
      <c r="D68" s="98"/>
      <c r="E68" s="97"/>
      <c r="F68" s="99"/>
      <c r="G68" s="99"/>
      <c r="H68" s="93"/>
      <c r="I68" s="100">
        <f>SUM(I63:I67)</f>
        <v>13518.44170752</v>
      </c>
      <c r="J68" s="7"/>
    </row>
    <row r="69" spans="1:10" s="10" customFormat="1" ht="14.25">
      <c r="A69" s="174"/>
      <c r="B69" s="173"/>
      <c r="C69" s="101"/>
      <c r="D69" s="112"/>
      <c r="E69" s="101"/>
      <c r="F69" s="101"/>
      <c r="G69" s="101"/>
      <c r="H69" s="101"/>
      <c r="I69" s="169"/>
      <c r="J69" s="9"/>
    </row>
    <row r="70" spans="1:10" ht="14.25">
      <c r="A70" s="103">
        <v>7</v>
      </c>
      <c r="B70" s="133"/>
      <c r="C70" s="133"/>
      <c r="D70" s="211" t="s">
        <v>45</v>
      </c>
      <c r="E70" s="133"/>
      <c r="F70" s="132"/>
      <c r="G70" s="133"/>
      <c r="H70" s="133"/>
      <c r="I70" s="140">
        <f>I77</f>
        <v>1687.5333983999999</v>
      </c>
      <c r="J70" s="5"/>
    </row>
    <row r="71" spans="1:10" s="58" customFormat="1" ht="28.5" outlineLevel="1">
      <c r="A71" s="257" t="s">
        <v>97</v>
      </c>
      <c r="B71" s="113" t="s">
        <v>259</v>
      </c>
      <c r="C71" s="258" t="s">
        <v>208</v>
      </c>
      <c r="D71" s="141" t="s">
        <v>261</v>
      </c>
      <c r="E71" s="115" t="s">
        <v>10</v>
      </c>
      <c r="F71" s="116">
        <v>6.84</v>
      </c>
      <c r="G71" s="136">
        <v>83.75</v>
      </c>
      <c r="H71" s="93">
        <f t="shared" ref="H71:H76" si="2">SUM($G71+(G71*$I$15))</f>
        <v>105.726</v>
      </c>
      <c r="I71" s="94">
        <f t="shared" ref="I71:I76" si="3">F71*H71</f>
        <v>723.16584</v>
      </c>
      <c r="J71" s="57"/>
    </row>
    <row r="72" spans="1:10" s="58" customFormat="1" ht="28.5" outlineLevel="1">
      <c r="A72" s="261" t="s">
        <v>98</v>
      </c>
      <c r="B72" s="113" t="s">
        <v>262</v>
      </c>
      <c r="C72" s="115" t="s">
        <v>208</v>
      </c>
      <c r="D72" s="141" t="s">
        <v>263</v>
      </c>
      <c r="E72" s="115" t="s">
        <v>36</v>
      </c>
      <c r="F72" s="116">
        <v>2</v>
      </c>
      <c r="G72" s="136">
        <v>9.17</v>
      </c>
      <c r="H72" s="93">
        <f t="shared" si="2"/>
        <v>11.576208000000001</v>
      </c>
      <c r="I72" s="94">
        <f t="shared" si="3"/>
        <v>23.152416000000002</v>
      </c>
      <c r="J72" s="57"/>
    </row>
    <row r="73" spans="1:10" s="58" customFormat="1" ht="28.5" outlineLevel="1">
      <c r="A73" s="261" t="s">
        <v>99</v>
      </c>
      <c r="B73" s="113" t="s">
        <v>264</v>
      </c>
      <c r="C73" s="115" t="s">
        <v>208</v>
      </c>
      <c r="D73" s="114" t="s">
        <v>265</v>
      </c>
      <c r="E73" s="115" t="s">
        <v>36</v>
      </c>
      <c r="F73" s="116">
        <v>1</v>
      </c>
      <c r="G73" s="136">
        <v>333.83</v>
      </c>
      <c r="H73" s="93">
        <f t="shared" si="2"/>
        <v>421.42699199999998</v>
      </c>
      <c r="I73" s="94">
        <f t="shared" si="3"/>
        <v>421.42699199999998</v>
      </c>
      <c r="J73" s="57"/>
    </row>
    <row r="74" spans="1:10" s="58" customFormat="1" ht="14.25" outlineLevel="1">
      <c r="A74" s="261" t="s">
        <v>100</v>
      </c>
      <c r="B74" s="113" t="s">
        <v>323</v>
      </c>
      <c r="C74" s="258" t="s">
        <v>208</v>
      </c>
      <c r="D74" s="260" t="s">
        <v>324</v>
      </c>
      <c r="E74" s="115" t="s">
        <v>11</v>
      </c>
      <c r="F74" s="116">
        <v>0.9</v>
      </c>
      <c r="G74" s="136">
        <v>223.14</v>
      </c>
      <c r="H74" s="93">
        <f t="shared" si="2"/>
        <v>281.691936</v>
      </c>
      <c r="I74" s="94">
        <f t="shared" si="3"/>
        <v>253.5227424</v>
      </c>
      <c r="J74" s="57"/>
    </row>
    <row r="75" spans="1:10" s="58" customFormat="1" ht="14.25" outlineLevel="1">
      <c r="A75" s="261" t="s">
        <v>101</v>
      </c>
      <c r="B75" s="113" t="s">
        <v>327</v>
      </c>
      <c r="C75" s="258" t="s">
        <v>208</v>
      </c>
      <c r="D75" s="114" t="s">
        <v>328</v>
      </c>
      <c r="E75" s="115" t="s">
        <v>36</v>
      </c>
      <c r="F75" s="116">
        <v>1</v>
      </c>
      <c r="G75" s="136">
        <v>111.08</v>
      </c>
      <c r="H75" s="93">
        <f t="shared" si="2"/>
        <v>140.22739200000001</v>
      </c>
      <c r="I75" s="94">
        <f t="shared" si="3"/>
        <v>140.22739200000001</v>
      </c>
      <c r="J75" s="57"/>
    </row>
    <row r="76" spans="1:10" s="58" customFormat="1" ht="28.5" outlineLevel="1">
      <c r="A76" s="261" t="s">
        <v>102</v>
      </c>
      <c r="B76" s="113" t="s">
        <v>331</v>
      </c>
      <c r="C76" s="115" t="s">
        <v>208</v>
      </c>
      <c r="D76" s="141" t="s">
        <v>332</v>
      </c>
      <c r="E76" s="115" t="s">
        <v>36</v>
      </c>
      <c r="F76" s="116">
        <v>1</v>
      </c>
      <c r="G76" s="136">
        <v>99.84</v>
      </c>
      <c r="H76" s="93">
        <f t="shared" si="2"/>
        <v>126.038016</v>
      </c>
      <c r="I76" s="94">
        <f t="shared" si="3"/>
        <v>126.038016</v>
      </c>
      <c r="J76" s="57"/>
    </row>
    <row r="77" spans="1:10" s="8" customFormat="1" ht="12.75" customHeight="1" outlineLevel="1">
      <c r="A77" s="95" t="s">
        <v>110</v>
      </c>
      <c r="B77" s="96"/>
      <c r="C77" s="97"/>
      <c r="D77" s="98"/>
      <c r="E77" s="97"/>
      <c r="F77" s="99"/>
      <c r="G77" s="99"/>
      <c r="H77" s="93"/>
      <c r="I77" s="100">
        <f>SUM(I71:I76)</f>
        <v>1687.5333983999999</v>
      </c>
      <c r="J77" s="7"/>
    </row>
    <row r="78" spans="1:10" s="10" customFormat="1" ht="14.25">
      <c r="A78" s="174"/>
      <c r="B78" s="173"/>
      <c r="C78" s="101"/>
      <c r="D78" s="112"/>
      <c r="E78" s="101"/>
      <c r="F78" s="101"/>
      <c r="G78" s="101"/>
      <c r="H78" s="101"/>
      <c r="I78" s="169"/>
      <c r="J78" s="9"/>
    </row>
    <row r="79" spans="1:10" ht="11.25" customHeight="1">
      <c r="A79" s="103">
        <v>8</v>
      </c>
      <c r="B79" s="85"/>
      <c r="C79" s="85"/>
      <c r="D79" s="209" t="s">
        <v>77</v>
      </c>
      <c r="E79" s="85"/>
      <c r="F79" s="84"/>
      <c r="G79" s="85"/>
      <c r="H79" s="85"/>
      <c r="I79" s="140">
        <f>I93</f>
        <v>30714.822947519999</v>
      </c>
      <c r="J79" s="5"/>
    </row>
    <row r="80" spans="1:10" s="8" customFormat="1" ht="14.25" outlineLevel="1">
      <c r="A80" s="137" t="s">
        <v>89</v>
      </c>
      <c r="B80" s="138" t="s">
        <v>268</v>
      </c>
      <c r="C80" s="258" t="s">
        <v>208</v>
      </c>
      <c r="D80" s="114" t="s">
        <v>269</v>
      </c>
      <c r="E80" s="115" t="s">
        <v>36</v>
      </c>
      <c r="F80" s="265">
        <v>3</v>
      </c>
      <c r="G80" s="91">
        <v>500.38</v>
      </c>
      <c r="H80" s="93">
        <f t="shared" ref="H80:H92" si="4">SUM($G80+(G80*$I$15))</f>
        <v>631.67971199999999</v>
      </c>
      <c r="I80" s="94">
        <f t="shared" ref="I80:I92" si="5">F80*H80</f>
        <v>1895.0391359999999</v>
      </c>
      <c r="J80" s="7"/>
    </row>
    <row r="81" spans="1:10" s="8" customFormat="1" ht="28.5" outlineLevel="1">
      <c r="A81" s="137" t="s">
        <v>82</v>
      </c>
      <c r="B81" s="138" t="s">
        <v>276</v>
      </c>
      <c r="C81" s="142" t="s">
        <v>208</v>
      </c>
      <c r="D81" s="98" t="s">
        <v>277</v>
      </c>
      <c r="E81" s="142" t="s">
        <v>36</v>
      </c>
      <c r="F81" s="266">
        <v>1</v>
      </c>
      <c r="G81" s="125">
        <v>6916.35</v>
      </c>
      <c r="H81" s="93">
        <f t="shared" si="4"/>
        <v>8731.2002400000001</v>
      </c>
      <c r="I81" s="94">
        <f t="shared" si="5"/>
        <v>8731.2002400000001</v>
      </c>
      <c r="J81" s="7"/>
    </row>
    <row r="82" spans="1:10" s="8" customFormat="1" ht="42.75" outlineLevel="1">
      <c r="A82" s="137" t="s">
        <v>84</v>
      </c>
      <c r="B82" s="138" t="s">
        <v>290</v>
      </c>
      <c r="C82" s="142" t="s">
        <v>72</v>
      </c>
      <c r="D82" s="98" t="s">
        <v>291</v>
      </c>
      <c r="E82" s="142" t="s">
        <v>11</v>
      </c>
      <c r="F82" s="267">
        <v>76.89</v>
      </c>
      <c r="G82" s="125">
        <v>48.82</v>
      </c>
      <c r="H82" s="93">
        <f t="shared" si="4"/>
        <v>61.630368000000004</v>
      </c>
      <c r="I82" s="94">
        <f t="shared" si="5"/>
        <v>4738.7589955200001</v>
      </c>
      <c r="J82" s="7"/>
    </row>
    <row r="83" spans="1:10" s="8" customFormat="1" ht="14.25" outlineLevel="1">
      <c r="A83" s="137" t="s">
        <v>83</v>
      </c>
      <c r="B83" s="138" t="s">
        <v>464</v>
      </c>
      <c r="C83" s="142" t="s">
        <v>72</v>
      </c>
      <c r="D83" s="98" t="s">
        <v>465</v>
      </c>
      <c r="E83" s="142" t="s">
        <v>36</v>
      </c>
      <c r="F83" s="267">
        <v>1</v>
      </c>
      <c r="G83" s="125">
        <v>209.36</v>
      </c>
      <c r="H83" s="93">
        <f t="shared" si="4"/>
        <v>264.296064</v>
      </c>
      <c r="I83" s="94">
        <f t="shared" si="5"/>
        <v>264.296064</v>
      </c>
      <c r="J83" s="7"/>
    </row>
    <row r="84" spans="1:10" s="8" customFormat="1" ht="14.25" outlineLevel="1">
      <c r="A84" s="137" t="s">
        <v>85</v>
      </c>
      <c r="B84" s="138" t="s">
        <v>292</v>
      </c>
      <c r="C84" s="271" t="s">
        <v>208</v>
      </c>
      <c r="D84" s="98" t="s">
        <v>293</v>
      </c>
      <c r="E84" s="142" t="s">
        <v>36</v>
      </c>
      <c r="F84" s="266">
        <v>2</v>
      </c>
      <c r="G84" s="125">
        <v>1471.04</v>
      </c>
      <c r="H84" s="93">
        <f t="shared" si="4"/>
        <v>1857.040896</v>
      </c>
      <c r="I84" s="94">
        <f t="shared" si="5"/>
        <v>3714.081792</v>
      </c>
      <c r="J84" s="7"/>
    </row>
    <row r="85" spans="1:10" ht="28.5" outlineLevel="1">
      <c r="A85" s="137" t="s">
        <v>86</v>
      </c>
      <c r="B85" s="113" t="s">
        <v>486</v>
      </c>
      <c r="C85" s="115" t="s">
        <v>208</v>
      </c>
      <c r="D85" s="114" t="s">
        <v>487</v>
      </c>
      <c r="E85" s="115" t="s">
        <v>36</v>
      </c>
      <c r="F85" s="265">
        <v>1</v>
      </c>
      <c r="G85" s="91">
        <v>1209.8699999999999</v>
      </c>
      <c r="H85" s="93">
        <f t="shared" si="4"/>
        <v>1527.339888</v>
      </c>
      <c r="I85" s="94">
        <f t="shared" si="5"/>
        <v>1527.339888</v>
      </c>
      <c r="J85" s="5"/>
    </row>
    <row r="86" spans="1:10" ht="28.5" outlineLevel="1">
      <c r="A86" s="137" t="s">
        <v>87</v>
      </c>
      <c r="B86" s="113" t="s">
        <v>319</v>
      </c>
      <c r="C86" s="115" t="s">
        <v>208</v>
      </c>
      <c r="D86" s="114" t="s">
        <v>320</v>
      </c>
      <c r="E86" s="142" t="s">
        <v>36</v>
      </c>
      <c r="F86" s="265">
        <v>8</v>
      </c>
      <c r="G86" s="91">
        <v>37.380000000000003</v>
      </c>
      <c r="H86" s="93">
        <f t="shared" si="4"/>
        <v>47.188512000000003</v>
      </c>
      <c r="I86" s="94">
        <f t="shared" si="5"/>
        <v>377.50809600000002</v>
      </c>
      <c r="J86" s="5"/>
    </row>
    <row r="87" spans="1:10" ht="14.25" outlineLevel="1">
      <c r="A87" s="137" t="s">
        <v>81</v>
      </c>
      <c r="B87" s="111" t="s">
        <v>490</v>
      </c>
      <c r="C87" s="313" t="s">
        <v>208</v>
      </c>
      <c r="D87" s="134" t="s">
        <v>491</v>
      </c>
      <c r="E87" s="115" t="s">
        <v>36</v>
      </c>
      <c r="F87" s="135">
        <v>9</v>
      </c>
      <c r="G87" s="136">
        <v>87.64</v>
      </c>
      <c r="H87" s="93">
        <f t="shared" si="4"/>
        <v>110.636736</v>
      </c>
      <c r="I87" s="94">
        <f t="shared" si="5"/>
        <v>995.73062400000003</v>
      </c>
      <c r="J87" s="5"/>
    </row>
    <row r="88" spans="1:10" ht="14.25" outlineLevel="1">
      <c r="A88" s="137" t="s">
        <v>88</v>
      </c>
      <c r="B88" s="111" t="s">
        <v>488</v>
      </c>
      <c r="C88" s="313" t="s">
        <v>208</v>
      </c>
      <c r="D88" s="114" t="s">
        <v>489</v>
      </c>
      <c r="E88" s="313" t="s">
        <v>36</v>
      </c>
      <c r="F88" s="318">
        <v>6</v>
      </c>
      <c r="G88" s="91">
        <v>157.71</v>
      </c>
      <c r="H88" s="93">
        <f t="shared" si="4"/>
        <v>199.09310400000001</v>
      </c>
      <c r="I88" s="94">
        <f t="shared" si="5"/>
        <v>1194.558624</v>
      </c>
      <c r="J88" s="5"/>
    </row>
    <row r="89" spans="1:10" ht="28.5" outlineLevel="1">
      <c r="A89" s="137" t="s">
        <v>177</v>
      </c>
      <c r="B89" s="111" t="s">
        <v>105</v>
      </c>
      <c r="C89" s="115" t="s">
        <v>72</v>
      </c>
      <c r="D89" s="134" t="s">
        <v>104</v>
      </c>
      <c r="E89" s="90" t="s">
        <v>36</v>
      </c>
      <c r="F89" s="135">
        <v>6</v>
      </c>
      <c r="G89" s="136">
        <v>170.38</v>
      </c>
      <c r="H89" s="93">
        <f t="shared" si="4"/>
        <v>215.08771200000001</v>
      </c>
      <c r="I89" s="94">
        <f t="shared" si="5"/>
        <v>1290.5262720000001</v>
      </c>
      <c r="J89" s="5"/>
    </row>
    <row r="90" spans="1:10" ht="14.25" outlineLevel="1">
      <c r="A90" s="137" t="s">
        <v>106</v>
      </c>
      <c r="B90" s="113">
        <v>83635</v>
      </c>
      <c r="C90" s="115" t="s">
        <v>72</v>
      </c>
      <c r="D90" s="114" t="s">
        <v>107</v>
      </c>
      <c r="E90" s="90" t="s">
        <v>36</v>
      </c>
      <c r="F90" s="265">
        <v>6</v>
      </c>
      <c r="G90" s="91">
        <v>192.54</v>
      </c>
      <c r="H90" s="93">
        <f t="shared" si="4"/>
        <v>243.06249600000001</v>
      </c>
      <c r="I90" s="94">
        <f t="shared" si="5"/>
        <v>1458.3749760000001</v>
      </c>
      <c r="J90" s="5"/>
    </row>
    <row r="91" spans="1:10" ht="14.25" outlineLevel="1">
      <c r="A91" s="137" t="s">
        <v>470</v>
      </c>
      <c r="B91" s="113" t="s">
        <v>519</v>
      </c>
      <c r="C91" s="317" t="s">
        <v>208</v>
      </c>
      <c r="D91" s="114" t="s">
        <v>518</v>
      </c>
      <c r="E91" s="317" t="s">
        <v>36</v>
      </c>
      <c r="F91" s="265">
        <v>29</v>
      </c>
      <c r="G91" s="91">
        <v>114.78</v>
      </c>
      <c r="H91" s="93">
        <f t="shared" ref="H91" si="6">SUM($G91+(G91*$I$15))</f>
        <v>144.89827200000002</v>
      </c>
      <c r="I91" s="94">
        <f t="shared" si="5"/>
        <v>4202.0498880000005</v>
      </c>
      <c r="J91" s="5"/>
    </row>
    <row r="92" spans="1:10" ht="14.25" outlineLevel="1">
      <c r="A92" s="137" t="s">
        <v>524</v>
      </c>
      <c r="B92" s="113" t="s">
        <v>315</v>
      </c>
      <c r="C92" s="258" t="s">
        <v>208</v>
      </c>
      <c r="D92" s="114" t="s">
        <v>316</v>
      </c>
      <c r="E92" s="90" t="s">
        <v>36</v>
      </c>
      <c r="F92" s="265">
        <v>11</v>
      </c>
      <c r="G92" s="91">
        <v>23.43</v>
      </c>
      <c r="H92" s="93">
        <f t="shared" si="4"/>
        <v>29.578032</v>
      </c>
      <c r="I92" s="94">
        <f t="shared" si="5"/>
        <v>325.35835200000002</v>
      </c>
      <c r="J92" s="5"/>
    </row>
    <row r="93" spans="1:10" s="8" customFormat="1" ht="12.75" customHeight="1" outlineLevel="1">
      <c r="A93" s="95" t="s">
        <v>110</v>
      </c>
      <c r="B93" s="96"/>
      <c r="C93" s="97"/>
      <c r="D93" s="98"/>
      <c r="E93" s="97"/>
      <c r="F93" s="99"/>
      <c r="G93" s="99"/>
      <c r="H93" s="93"/>
      <c r="I93" s="100">
        <f>SUM(I80:I92)</f>
        <v>30714.822947519999</v>
      </c>
      <c r="J93" s="7"/>
    </row>
    <row r="94" spans="1:10" s="10" customFormat="1" ht="14.25">
      <c r="A94" s="174"/>
      <c r="B94" s="173"/>
      <c r="C94" s="101"/>
      <c r="D94" s="112"/>
      <c r="E94" s="101"/>
      <c r="F94" s="101"/>
      <c r="G94" s="101"/>
      <c r="H94" s="101"/>
      <c r="I94" s="169"/>
      <c r="J94" s="9"/>
    </row>
    <row r="95" spans="1:10" ht="15" customHeight="1">
      <c r="A95" s="103">
        <v>9</v>
      </c>
      <c r="B95" s="85"/>
      <c r="C95" s="85"/>
      <c r="D95" s="209" t="s">
        <v>27</v>
      </c>
      <c r="E95" s="85"/>
      <c r="F95" s="84"/>
      <c r="G95" s="85"/>
      <c r="H95" s="85"/>
      <c r="I95" s="86">
        <f>I130</f>
        <v>58790.1232752</v>
      </c>
      <c r="J95" s="5"/>
    </row>
    <row r="96" spans="1:10" ht="14.25" outlineLevel="1">
      <c r="A96" s="126" t="s">
        <v>14</v>
      </c>
      <c r="B96" s="127"/>
      <c r="C96" s="128"/>
      <c r="D96" s="151" t="s">
        <v>57</v>
      </c>
      <c r="E96" s="115"/>
      <c r="F96" s="116"/>
      <c r="G96" s="116"/>
      <c r="H96" s="93"/>
      <c r="I96" s="94"/>
      <c r="J96" s="5"/>
    </row>
    <row r="97" spans="1:10" ht="14.25" outlineLevel="1">
      <c r="A97" s="124" t="s">
        <v>119</v>
      </c>
      <c r="B97" s="113" t="s">
        <v>333</v>
      </c>
      <c r="C97" s="115" t="s">
        <v>72</v>
      </c>
      <c r="D97" s="112" t="s">
        <v>58</v>
      </c>
      <c r="E97" s="115" t="s">
        <v>11</v>
      </c>
      <c r="F97" s="116">
        <v>2546</v>
      </c>
      <c r="G97" s="93">
        <v>2.76</v>
      </c>
      <c r="H97" s="93">
        <f t="shared" ref="H97:H98" si="7">SUM($G97+(G97*$I$15))</f>
        <v>3.4842239999999998</v>
      </c>
      <c r="I97" s="94">
        <f t="shared" ref="I97:I98" si="8">F97*H97</f>
        <v>8870.834304</v>
      </c>
      <c r="J97" s="5"/>
    </row>
    <row r="98" spans="1:10" ht="14.25" outlineLevel="1">
      <c r="A98" s="124" t="s">
        <v>120</v>
      </c>
      <c r="B98" s="113" t="s">
        <v>334</v>
      </c>
      <c r="C98" s="115" t="s">
        <v>72</v>
      </c>
      <c r="D98" s="112" t="s">
        <v>59</v>
      </c>
      <c r="E98" s="115" t="s">
        <v>11</v>
      </c>
      <c r="F98" s="116">
        <v>246.3</v>
      </c>
      <c r="G98" s="93">
        <v>3.89</v>
      </c>
      <c r="H98" s="93">
        <f t="shared" si="7"/>
        <v>4.910736</v>
      </c>
      <c r="I98" s="94">
        <f t="shared" si="8"/>
        <v>1209.5142768000001</v>
      </c>
      <c r="J98" s="5"/>
    </row>
    <row r="99" spans="1:10" ht="14.25" outlineLevel="1">
      <c r="A99" s="126" t="s">
        <v>339</v>
      </c>
      <c r="B99" s="127"/>
      <c r="C99" s="115"/>
      <c r="D99" s="129" t="s">
        <v>60</v>
      </c>
      <c r="E99" s="115"/>
      <c r="F99" s="116"/>
      <c r="G99" s="116"/>
      <c r="H99" s="93"/>
      <c r="I99" s="94"/>
      <c r="J99" s="5"/>
    </row>
    <row r="100" spans="1:10" ht="28.5" outlineLevel="1">
      <c r="A100" s="124" t="s">
        <v>346</v>
      </c>
      <c r="B100" s="113" t="s">
        <v>340</v>
      </c>
      <c r="C100" s="115" t="s">
        <v>72</v>
      </c>
      <c r="D100" s="112" t="s">
        <v>341</v>
      </c>
      <c r="E100" s="115" t="s">
        <v>36</v>
      </c>
      <c r="F100" s="116">
        <v>76</v>
      </c>
      <c r="G100" s="116">
        <v>20.71</v>
      </c>
      <c r="H100" s="93">
        <f>SUM($G100+(G100*$I$15))</f>
        <v>26.144304000000002</v>
      </c>
      <c r="I100" s="94">
        <f>F100*H100</f>
        <v>1986.9671040000001</v>
      </c>
      <c r="J100" s="5"/>
    </row>
    <row r="101" spans="1:10" ht="28.5" outlineLevel="1">
      <c r="A101" s="124" t="s">
        <v>347</v>
      </c>
      <c r="B101" s="113" t="s">
        <v>342</v>
      </c>
      <c r="C101" s="115" t="s">
        <v>72</v>
      </c>
      <c r="D101" s="112" t="s">
        <v>343</v>
      </c>
      <c r="E101" s="115" t="s">
        <v>36</v>
      </c>
      <c r="F101" s="116">
        <v>1</v>
      </c>
      <c r="G101" s="116">
        <v>17.2</v>
      </c>
      <c r="H101" s="93">
        <f>SUM($G101+(G101*$I$15))</f>
        <v>21.713279999999997</v>
      </c>
      <c r="I101" s="94">
        <f>F101*H101</f>
        <v>21.713279999999997</v>
      </c>
      <c r="J101" s="5"/>
    </row>
    <row r="102" spans="1:10" ht="28.5" outlineLevel="1">
      <c r="A102" s="124" t="s">
        <v>348</v>
      </c>
      <c r="B102" s="113" t="s">
        <v>344</v>
      </c>
      <c r="C102" s="115" t="s">
        <v>72</v>
      </c>
      <c r="D102" s="112" t="s">
        <v>345</v>
      </c>
      <c r="E102" s="115" t="s">
        <v>36</v>
      </c>
      <c r="F102" s="116">
        <v>8</v>
      </c>
      <c r="G102" s="116">
        <v>5.08</v>
      </c>
      <c r="H102" s="93">
        <f>SUM($G102+(G102*$I$15))</f>
        <v>6.412992</v>
      </c>
      <c r="I102" s="94">
        <f>F102*H102</f>
        <v>51.303936</v>
      </c>
      <c r="J102" s="5"/>
    </row>
    <row r="103" spans="1:10" ht="14.25" outlineLevel="1">
      <c r="A103" s="126" t="s">
        <v>15</v>
      </c>
      <c r="B103" s="127"/>
      <c r="C103" s="128"/>
      <c r="D103" s="129" t="s">
        <v>168</v>
      </c>
      <c r="E103" s="115"/>
      <c r="F103" s="116"/>
      <c r="G103" s="116"/>
      <c r="H103" s="93"/>
      <c r="I103" s="94"/>
      <c r="J103" s="5"/>
    </row>
    <row r="104" spans="1:10" ht="14.25" outlineLevel="1">
      <c r="A104" s="124" t="s">
        <v>386</v>
      </c>
      <c r="B104" s="113" t="s">
        <v>350</v>
      </c>
      <c r="C104" s="258" t="s">
        <v>208</v>
      </c>
      <c r="D104" s="112" t="s">
        <v>349</v>
      </c>
      <c r="E104" s="115" t="s">
        <v>36</v>
      </c>
      <c r="F104" s="116">
        <v>1</v>
      </c>
      <c r="G104" s="116">
        <v>84.79</v>
      </c>
      <c r="H104" s="93">
        <f t="shared" ref="H104:H117" si="9">SUM($G104+(G104*$I$15))</f>
        <v>107.03889600000001</v>
      </c>
      <c r="I104" s="94">
        <f t="shared" ref="I104:I117" si="10">F104*H104</f>
        <v>107.03889600000001</v>
      </c>
      <c r="J104" s="5"/>
    </row>
    <row r="105" spans="1:10" ht="14.25" outlineLevel="1">
      <c r="A105" s="124" t="s">
        <v>121</v>
      </c>
      <c r="B105" s="113" t="s">
        <v>354</v>
      </c>
      <c r="C105" s="258" t="s">
        <v>208</v>
      </c>
      <c r="D105" s="112" t="s">
        <v>353</v>
      </c>
      <c r="E105" s="115" t="s">
        <v>36</v>
      </c>
      <c r="F105" s="116">
        <v>6</v>
      </c>
      <c r="G105" s="116">
        <v>95.06</v>
      </c>
      <c r="H105" s="93">
        <f t="shared" si="9"/>
        <v>120.00374400000001</v>
      </c>
      <c r="I105" s="94">
        <f t="shared" si="10"/>
        <v>720.02246400000013</v>
      </c>
      <c r="J105" s="5"/>
    </row>
    <row r="106" spans="1:10" ht="14.25" outlineLevel="1">
      <c r="A106" s="124" t="s">
        <v>122</v>
      </c>
      <c r="B106" s="113" t="s">
        <v>61</v>
      </c>
      <c r="C106" s="115" t="s">
        <v>72</v>
      </c>
      <c r="D106" s="112" t="s">
        <v>357</v>
      </c>
      <c r="E106" s="115" t="s">
        <v>36</v>
      </c>
      <c r="F106" s="116">
        <v>1</v>
      </c>
      <c r="G106" s="116">
        <v>1070.3499999999999</v>
      </c>
      <c r="H106" s="93">
        <f t="shared" si="9"/>
        <v>1351.20984</v>
      </c>
      <c r="I106" s="94">
        <f t="shared" si="10"/>
        <v>1351.20984</v>
      </c>
      <c r="J106" s="5"/>
    </row>
    <row r="107" spans="1:10" ht="14.25" outlineLevel="1">
      <c r="A107" s="124" t="s">
        <v>123</v>
      </c>
      <c r="B107" s="113" t="s">
        <v>170</v>
      </c>
      <c r="C107" s="115" t="s">
        <v>72</v>
      </c>
      <c r="D107" s="112" t="s">
        <v>358</v>
      </c>
      <c r="E107" s="115" t="s">
        <v>36</v>
      </c>
      <c r="F107" s="116">
        <v>1</v>
      </c>
      <c r="G107" s="116">
        <v>1753.69</v>
      </c>
      <c r="H107" s="93">
        <f t="shared" si="9"/>
        <v>2213.858256</v>
      </c>
      <c r="I107" s="94">
        <f t="shared" si="10"/>
        <v>2213.858256</v>
      </c>
      <c r="J107" s="5"/>
    </row>
    <row r="108" spans="1:10" ht="28.5" outlineLevel="1">
      <c r="A108" s="124" t="s">
        <v>124</v>
      </c>
      <c r="B108" s="113" t="s">
        <v>359</v>
      </c>
      <c r="C108" s="115" t="s">
        <v>72</v>
      </c>
      <c r="D108" s="112" t="s">
        <v>361</v>
      </c>
      <c r="E108" s="115" t="s">
        <v>36</v>
      </c>
      <c r="F108" s="116">
        <v>21</v>
      </c>
      <c r="G108" s="116">
        <v>46.38</v>
      </c>
      <c r="H108" s="93">
        <f t="shared" si="9"/>
        <v>58.550112000000006</v>
      </c>
      <c r="I108" s="94">
        <f t="shared" si="10"/>
        <v>1229.5523520000002</v>
      </c>
      <c r="J108" s="5"/>
    </row>
    <row r="109" spans="1:10" ht="28.5" outlineLevel="1">
      <c r="A109" s="124" t="s">
        <v>125</v>
      </c>
      <c r="B109" s="113" t="s">
        <v>360</v>
      </c>
      <c r="C109" s="115" t="s">
        <v>72</v>
      </c>
      <c r="D109" s="112" t="s">
        <v>362</v>
      </c>
      <c r="E109" s="115" t="s">
        <v>36</v>
      </c>
      <c r="F109" s="116">
        <v>2</v>
      </c>
      <c r="G109" s="116">
        <v>47.27</v>
      </c>
      <c r="H109" s="93">
        <f t="shared" si="9"/>
        <v>59.673648000000007</v>
      </c>
      <c r="I109" s="94">
        <f t="shared" si="10"/>
        <v>119.34729600000001</v>
      </c>
      <c r="J109" s="5"/>
    </row>
    <row r="110" spans="1:10" ht="28.5" outlineLevel="1">
      <c r="A110" s="124" t="s">
        <v>126</v>
      </c>
      <c r="B110" s="113" t="s">
        <v>363</v>
      </c>
      <c r="C110" s="115" t="s">
        <v>72</v>
      </c>
      <c r="D110" s="112" t="s">
        <v>364</v>
      </c>
      <c r="E110" s="115" t="s">
        <v>36</v>
      </c>
      <c r="F110" s="116">
        <v>8</v>
      </c>
      <c r="G110" s="116">
        <v>48.84</v>
      </c>
      <c r="H110" s="93">
        <f t="shared" si="9"/>
        <v>61.655616000000009</v>
      </c>
      <c r="I110" s="94">
        <f t="shared" si="10"/>
        <v>493.24492800000007</v>
      </c>
      <c r="J110" s="5"/>
    </row>
    <row r="111" spans="1:10" ht="28.5" outlineLevel="1">
      <c r="A111" s="124" t="s">
        <v>178</v>
      </c>
      <c r="B111" s="113" t="s">
        <v>365</v>
      </c>
      <c r="C111" s="115" t="s">
        <v>72</v>
      </c>
      <c r="D111" s="112" t="s">
        <v>366</v>
      </c>
      <c r="E111" s="115" t="s">
        <v>36</v>
      </c>
      <c r="F111" s="116">
        <v>9</v>
      </c>
      <c r="G111" s="116">
        <v>9.14</v>
      </c>
      <c r="H111" s="93">
        <f t="shared" si="9"/>
        <v>11.538336000000001</v>
      </c>
      <c r="I111" s="94">
        <f t="shared" si="10"/>
        <v>103.84502400000001</v>
      </c>
      <c r="J111" s="5"/>
    </row>
    <row r="112" spans="1:10" ht="28.5" outlineLevel="1">
      <c r="A112" s="124" t="s">
        <v>179</v>
      </c>
      <c r="B112" s="113" t="s">
        <v>367</v>
      </c>
      <c r="C112" s="115" t="s">
        <v>72</v>
      </c>
      <c r="D112" s="112" t="s">
        <v>368</v>
      </c>
      <c r="E112" s="115" t="s">
        <v>36</v>
      </c>
      <c r="F112" s="116">
        <v>2</v>
      </c>
      <c r="G112" s="116">
        <v>9.6</v>
      </c>
      <c r="H112" s="93">
        <f t="shared" si="9"/>
        <v>12.11904</v>
      </c>
      <c r="I112" s="94">
        <f t="shared" si="10"/>
        <v>24.23808</v>
      </c>
      <c r="J112" s="5"/>
    </row>
    <row r="113" spans="1:10" ht="14.25" outlineLevel="1">
      <c r="A113" s="124" t="s">
        <v>180</v>
      </c>
      <c r="B113" s="113" t="s">
        <v>369</v>
      </c>
      <c r="C113" s="258" t="s">
        <v>208</v>
      </c>
      <c r="D113" s="112" t="s">
        <v>370</v>
      </c>
      <c r="E113" s="115" t="s">
        <v>36</v>
      </c>
      <c r="F113" s="116">
        <v>16</v>
      </c>
      <c r="G113" s="116">
        <v>95.38</v>
      </c>
      <c r="H113" s="93">
        <f t="shared" si="9"/>
        <v>120.407712</v>
      </c>
      <c r="I113" s="94">
        <f t="shared" si="10"/>
        <v>1926.5233920000001</v>
      </c>
      <c r="J113" s="5"/>
    </row>
    <row r="114" spans="1:10" ht="14.25" outlineLevel="1">
      <c r="A114" s="124" t="s">
        <v>181</v>
      </c>
      <c r="B114" s="113" t="s">
        <v>373</v>
      </c>
      <c r="C114" s="258" t="s">
        <v>208</v>
      </c>
      <c r="D114" s="112" t="s">
        <v>374</v>
      </c>
      <c r="E114" s="115" t="s">
        <v>36</v>
      </c>
      <c r="F114" s="116">
        <v>2</v>
      </c>
      <c r="G114" s="116">
        <v>124.78</v>
      </c>
      <c r="H114" s="93">
        <f t="shared" si="9"/>
        <v>157.52227199999999</v>
      </c>
      <c r="I114" s="94">
        <f t="shared" si="10"/>
        <v>315.04454399999997</v>
      </c>
      <c r="J114" s="5"/>
    </row>
    <row r="115" spans="1:10" ht="14.25" outlineLevel="1">
      <c r="A115" s="124" t="s">
        <v>182</v>
      </c>
      <c r="B115" s="113" t="s">
        <v>379</v>
      </c>
      <c r="C115" s="115" t="s">
        <v>380</v>
      </c>
      <c r="D115" s="112" t="s">
        <v>381</v>
      </c>
      <c r="E115" s="115" t="s">
        <v>36</v>
      </c>
      <c r="F115" s="116">
        <v>47</v>
      </c>
      <c r="G115" s="116">
        <v>55.36</v>
      </c>
      <c r="H115" s="93">
        <f t="shared" si="9"/>
        <v>69.886464000000004</v>
      </c>
      <c r="I115" s="94">
        <f t="shared" si="10"/>
        <v>3284.6638080000002</v>
      </c>
      <c r="J115" s="5"/>
    </row>
    <row r="116" spans="1:10" ht="28.5" outlineLevel="1">
      <c r="A116" s="124" t="s">
        <v>387</v>
      </c>
      <c r="B116" s="113" t="s">
        <v>384</v>
      </c>
      <c r="C116" s="115" t="s">
        <v>72</v>
      </c>
      <c r="D116" s="112" t="s">
        <v>385</v>
      </c>
      <c r="E116" s="115" t="s">
        <v>11</v>
      </c>
      <c r="F116" s="116">
        <v>134</v>
      </c>
      <c r="G116" s="116">
        <v>6.4</v>
      </c>
      <c r="H116" s="93">
        <f t="shared" si="9"/>
        <v>8.0793600000000012</v>
      </c>
      <c r="I116" s="94">
        <f t="shared" si="10"/>
        <v>1082.6342400000001</v>
      </c>
      <c r="J116" s="5"/>
    </row>
    <row r="117" spans="1:10" ht="28.5" outlineLevel="1">
      <c r="A117" s="124" t="s">
        <v>388</v>
      </c>
      <c r="B117" s="113" t="s">
        <v>382</v>
      </c>
      <c r="C117" s="115" t="s">
        <v>72</v>
      </c>
      <c r="D117" s="114" t="s">
        <v>383</v>
      </c>
      <c r="E117" s="170" t="s">
        <v>11</v>
      </c>
      <c r="F117" s="116">
        <v>13.2</v>
      </c>
      <c r="G117" s="91">
        <v>14.56</v>
      </c>
      <c r="H117" s="93">
        <f t="shared" si="9"/>
        <v>18.380544</v>
      </c>
      <c r="I117" s="94">
        <f t="shared" si="10"/>
        <v>242.6231808</v>
      </c>
      <c r="J117" s="5"/>
    </row>
    <row r="118" spans="1:10" s="8" customFormat="1" ht="14.25" outlineLevel="1">
      <c r="A118" s="126" t="s">
        <v>28</v>
      </c>
      <c r="B118" s="127"/>
      <c r="C118" s="128"/>
      <c r="D118" s="129" t="s">
        <v>169</v>
      </c>
      <c r="E118" s="115"/>
      <c r="F118" s="144"/>
      <c r="G118" s="91"/>
      <c r="H118" s="93">
        <f t="shared" ref="H118:H121" si="11">SUM($G118+(G118*$I$15))</f>
        <v>0</v>
      </c>
      <c r="I118" s="94"/>
      <c r="J118" s="7"/>
    </row>
    <row r="119" spans="1:10" ht="28.5" outlineLevel="1">
      <c r="A119" s="124" t="s">
        <v>127</v>
      </c>
      <c r="B119" s="113" t="s">
        <v>171</v>
      </c>
      <c r="C119" s="115" t="s">
        <v>72</v>
      </c>
      <c r="D119" s="114" t="s">
        <v>389</v>
      </c>
      <c r="E119" s="115" t="s">
        <v>36</v>
      </c>
      <c r="F119" s="116">
        <v>1</v>
      </c>
      <c r="G119" s="91">
        <v>70.48</v>
      </c>
      <c r="H119" s="93">
        <f t="shared" si="11"/>
        <v>88.973952000000011</v>
      </c>
      <c r="I119" s="94">
        <f>F119*H119</f>
        <v>88.973952000000011</v>
      </c>
      <c r="J119" s="5"/>
    </row>
    <row r="120" spans="1:10" s="8" customFormat="1" ht="28.5" outlineLevel="1">
      <c r="A120" s="124" t="s">
        <v>128</v>
      </c>
      <c r="B120" s="113" t="s">
        <v>172</v>
      </c>
      <c r="C120" s="115" t="s">
        <v>72</v>
      </c>
      <c r="D120" s="114" t="s">
        <v>390</v>
      </c>
      <c r="E120" s="115" t="s">
        <v>36</v>
      </c>
      <c r="F120" s="144">
        <v>42</v>
      </c>
      <c r="G120" s="91">
        <v>160.51</v>
      </c>
      <c r="H120" s="93">
        <f t="shared" si="11"/>
        <v>202.62782399999998</v>
      </c>
      <c r="I120" s="94">
        <f>F120*H120</f>
        <v>8510.3686079999989</v>
      </c>
      <c r="J120" s="7"/>
    </row>
    <row r="121" spans="1:10" s="8" customFormat="1" ht="14.25" outlineLevel="1">
      <c r="A121" s="124" t="s">
        <v>129</v>
      </c>
      <c r="B121" s="113" t="s">
        <v>63</v>
      </c>
      <c r="C121" s="115" t="s">
        <v>72</v>
      </c>
      <c r="D121" s="114" t="s">
        <v>391</v>
      </c>
      <c r="E121" s="115" t="s">
        <v>36</v>
      </c>
      <c r="F121" s="144">
        <v>11</v>
      </c>
      <c r="G121" s="91">
        <v>49.8</v>
      </c>
      <c r="H121" s="93">
        <f t="shared" si="11"/>
        <v>62.867519999999999</v>
      </c>
      <c r="I121" s="94">
        <f>F121*H121</f>
        <v>691.54272000000003</v>
      </c>
      <c r="J121" s="7"/>
    </row>
    <row r="122" spans="1:10" ht="14.25" outlineLevel="1">
      <c r="A122" s="126" t="s">
        <v>130</v>
      </c>
      <c r="B122" s="127"/>
      <c r="C122" s="115"/>
      <c r="D122" s="129" t="s">
        <v>164</v>
      </c>
      <c r="E122" s="115"/>
      <c r="F122" s="116"/>
      <c r="G122" s="116"/>
      <c r="H122" s="93"/>
      <c r="I122" s="94"/>
      <c r="J122" s="5"/>
    </row>
    <row r="123" spans="1:10" ht="28.5" outlineLevel="1">
      <c r="A123" s="124" t="s">
        <v>131</v>
      </c>
      <c r="B123" s="113" t="s">
        <v>392</v>
      </c>
      <c r="C123" s="115" t="s">
        <v>72</v>
      </c>
      <c r="D123" s="112" t="s">
        <v>393</v>
      </c>
      <c r="E123" s="115" t="s">
        <v>36</v>
      </c>
      <c r="F123" s="116">
        <v>22</v>
      </c>
      <c r="G123" s="116">
        <v>10.86</v>
      </c>
      <c r="H123" s="93">
        <f t="shared" ref="H123:H129" si="12">SUM($G123+(G123*$I$15))</f>
        <v>13.709664</v>
      </c>
      <c r="I123" s="94">
        <f t="shared" ref="I123:I129" si="13">F123*H123</f>
        <v>301.61260800000002</v>
      </c>
      <c r="J123" s="5"/>
    </row>
    <row r="124" spans="1:10" ht="14.25" outlineLevel="1">
      <c r="A124" s="124" t="s">
        <v>132</v>
      </c>
      <c r="B124" s="113" t="s">
        <v>401</v>
      </c>
      <c r="C124" s="258" t="s">
        <v>208</v>
      </c>
      <c r="D124" s="112" t="s">
        <v>394</v>
      </c>
      <c r="E124" s="115" t="s">
        <v>36</v>
      </c>
      <c r="F124" s="116">
        <v>46</v>
      </c>
      <c r="G124" s="116">
        <v>62.36</v>
      </c>
      <c r="H124" s="93">
        <f t="shared" si="12"/>
        <v>78.723264</v>
      </c>
      <c r="I124" s="94">
        <f t="shared" si="13"/>
        <v>3621.2701440000001</v>
      </c>
      <c r="J124" s="5"/>
    </row>
    <row r="125" spans="1:10" ht="14.25" outlineLevel="1">
      <c r="A125" s="124" t="s">
        <v>133</v>
      </c>
      <c r="B125" s="113" t="s">
        <v>406</v>
      </c>
      <c r="C125" s="313" t="s">
        <v>208</v>
      </c>
      <c r="D125" s="114" t="s">
        <v>407</v>
      </c>
      <c r="E125" s="115" t="s">
        <v>36</v>
      </c>
      <c r="F125" s="144">
        <v>96</v>
      </c>
      <c r="G125" s="91">
        <v>8.3699999999999992</v>
      </c>
      <c r="H125" s="93">
        <f t="shared" si="12"/>
        <v>10.566288</v>
      </c>
      <c r="I125" s="94">
        <f t="shared" si="13"/>
        <v>1014.363648</v>
      </c>
      <c r="J125" s="5"/>
    </row>
    <row r="126" spans="1:10" ht="14.25" outlineLevel="1">
      <c r="A126" s="124" t="s">
        <v>553</v>
      </c>
      <c r="B126" s="113" t="s">
        <v>408</v>
      </c>
      <c r="C126" s="313" t="s">
        <v>208</v>
      </c>
      <c r="D126" s="114" t="s">
        <v>410</v>
      </c>
      <c r="E126" s="115" t="s">
        <v>11</v>
      </c>
      <c r="F126" s="144">
        <v>1999.1</v>
      </c>
      <c r="G126" s="91">
        <v>7.3</v>
      </c>
      <c r="H126" s="93">
        <f t="shared" si="12"/>
        <v>9.2155199999999997</v>
      </c>
      <c r="I126" s="94">
        <f t="shared" si="13"/>
        <v>18422.746031999999</v>
      </c>
      <c r="J126" s="5"/>
    </row>
    <row r="127" spans="1:10" s="8" customFormat="1" ht="28.5" outlineLevel="1">
      <c r="A127" s="124" t="s">
        <v>554</v>
      </c>
      <c r="B127" s="113" t="s">
        <v>384</v>
      </c>
      <c r="C127" s="115" t="s">
        <v>72</v>
      </c>
      <c r="D127" s="114" t="s">
        <v>385</v>
      </c>
      <c r="E127" s="115" t="s">
        <v>11</v>
      </c>
      <c r="F127" s="144">
        <v>8.3000000000000007</v>
      </c>
      <c r="G127" s="91">
        <v>6.4</v>
      </c>
      <c r="H127" s="93">
        <f t="shared" si="12"/>
        <v>8.0793600000000012</v>
      </c>
      <c r="I127" s="94">
        <f t="shared" si="13"/>
        <v>67.058688000000018</v>
      </c>
      <c r="J127" s="7"/>
    </row>
    <row r="128" spans="1:10" s="8" customFormat="1" ht="28.5" outlineLevel="1">
      <c r="A128" s="124" t="s">
        <v>555</v>
      </c>
      <c r="B128" s="113" t="s">
        <v>402</v>
      </c>
      <c r="C128" s="115" t="s">
        <v>72</v>
      </c>
      <c r="D128" s="114" t="s">
        <v>403</v>
      </c>
      <c r="E128" s="115" t="s">
        <v>11</v>
      </c>
      <c r="F128" s="144">
        <v>31.5</v>
      </c>
      <c r="G128" s="91">
        <v>8.0399999999999991</v>
      </c>
      <c r="H128" s="93">
        <f t="shared" si="12"/>
        <v>10.149695999999999</v>
      </c>
      <c r="I128" s="94">
        <f t="shared" si="13"/>
        <v>319.71542399999998</v>
      </c>
      <c r="J128" s="7"/>
    </row>
    <row r="129" spans="1:10" s="8" customFormat="1" ht="28.5" outlineLevel="1">
      <c r="A129" s="124" t="s">
        <v>556</v>
      </c>
      <c r="B129" s="113" t="s">
        <v>404</v>
      </c>
      <c r="C129" s="115" t="s">
        <v>72</v>
      </c>
      <c r="D129" s="114" t="s">
        <v>405</v>
      </c>
      <c r="E129" s="115" t="s">
        <v>11</v>
      </c>
      <c r="F129" s="144">
        <v>31.3</v>
      </c>
      <c r="G129" s="91">
        <v>10.08</v>
      </c>
      <c r="H129" s="93">
        <f t="shared" si="12"/>
        <v>12.724992</v>
      </c>
      <c r="I129" s="94">
        <f t="shared" si="13"/>
        <v>398.29224959999999</v>
      </c>
      <c r="J129" s="7"/>
    </row>
    <row r="130" spans="1:10" s="8" customFormat="1" ht="12.75" customHeight="1" outlineLevel="1">
      <c r="A130" s="95" t="s">
        <v>110</v>
      </c>
      <c r="B130" s="96"/>
      <c r="C130" s="97"/>
      <c r="D130" s="98"/>
      <c r="E130" s="97"/>
      <c r="F130" s="99"/>
      <c r="G130" s="99"/>
      <c r="H130" s="93"/>
      <c r="I130" s="100">
        <f>SUM(I97:I129)</f>
        <v>58790.1232752</v>
      </c>
      <c r="J130" s="7"/>
    </row>
    <row r="131" spans="1:10" s="8" customFormat="1" ht="14.25">
      <c r="A131" s="137"/>
      <c r="B131" s="142"/>
      <c r="C131" s="145"/>
      <c r="D131" s="145"/>
      <c r="E131" s="145"/>
      <c r="F131" s="145"/>
      <c r="G131" s="145"/>
      <c r="H131" s="145"/>
      <c r="I131" s="146"/>
      <c r="J131" s="7"/>
    </row>
    <row r="132" spans="1:10" ht="14.25" customHeight="1">
      <c r="A132" s="103">
        <v>10</v>
      </c>
      <c r="B132" s="133"/>
      <c r="C132" s="133"/>
      <c r="D132" s="211" t="s">
        <v>103</v>
      </c>
      <c r="E132" s="133"/>
      <c r="F132" s="132"/>
      <c r="G132" s="133"/>
      <c r="H132" s="133"/>
      <c r="I132" s="86">
        <f>I159</f>
        <v>30653.929063680007</v>
      </c>
      <c r="J132" s="5"/>
    </row>
    <row r="133" spans="1:10" s="8" customFormat="1" ht="14.25" outlineLevel="1">
      <c r="A133" s="95" t="s">
        <v>134</v>
      </c>
      <c r="B133" s="138"/>
      <c r="C133" s="142"/>
      <c r="D133" s="147" t="s">
        <v>449</v>
      </c>
      <c r="E133" s="142"/>
      <c r="F133" s="143"/>
      <c r="G133" s="125"/>
      <c r="H133" s="93"/>
      <c r="I133" s="94"/>
      <c r="J133" s="7"/>
    </row>
    <row r="134" spans="1:10" s="8" customFormat="1" ht="28.5" outlineLevel="1">
      <c r="A134" s="137" t="s">
        <v>136</v>
      </c>
      <c r="B134" s="138" t="s">
        <v>413</v>
      </c>
      <c r="C134" s="142" t="s">
        <v>72</v>
      </c>
      <c r="D134" s="98" t="s">
        <v>414</v>
      </c>
      <c r="E134" s="142" t="s">
        <v>36</v>
      </c>
      <c r="F134" s="143">
        <v>1</v>
      </c>
      <c r="G134" s="125">
        <v>194.36</v>
      </c>
      <c r="H134" s="93">
        <f t="shared" ref="H134:H144" si="14">SUM($G134+(G134*$I$15))</f>
        <v>245.36006400000002</v>
      </c>
      <c r="I134" s="94">
        <f>F134*H134</f>
        <v>245.36006400000002</v>
      </c>
      <c r="J134" s="7"/>
    </row>
    <row r="135" spans="1:10" s="8" customFormat="1" ht="28.5" outlineLevel="1">
      <c r="A135" s="137" t="s">
        <v>137</v>
      </c>
      <c r="B135" s="138" t="s">
        <v>173</v>
      </c>
      <c r="C135" s="142" t="s">
        <v>72</v>
      </c>
      <c r="D135" s="98" t="s">
        <v>415</v>
      </c>
      <c r="E135" s="142" t="s">
        <v>36</v>
      </c>
      <c r="F135" s="143">
        <v>2</v>
      </c>
      <c r="G135" s="125">
        <v>123.21</v>
      </c>
      <c r="H135" s="93">
        <f t="shared" si="14"/>
        <v>155.54030399999999</v>
      </c>
      <c r="I135" s="94">
        <f>F135*H135</f>
        <v>311.08060799999998</v>
      </c>
      <c r="J135" s="7"/>
    </row>
    <row r="136" spans="1:10" s="8" customFormat="1" ht="14.25" outlineLevel="1">
      <c r="A136" s="137" t="s">
        <v>138</v>
      </c>
      <c r="B136" s="138" t="s">
        <v>175</v>
      </c>
      <c r="C136" s="142" t="s">
        <v>72</v>
      </c>
      <c r="D136" s="98" t="s">
        <v>174</v>
      </c>
      <c r="E136" s="142" t="s">
        <v>36</v>
      </c>
      <c r="F136" s="143">
        <v>1</v>
      </c>
      <c r="G136" s="125">
        <v>326.64999999999998</v>
      </c>
      <c r="H136" s="93">
        <f t="shared" si="14"/>
        <v>412.36295999999999</v>
      </c>
      <c r="I136" s="94">
        <f>F136*H136</f>
        <v>412.36295999999999</v>
      </c>
      <c r="J136" s="7"/>
    </row>
    <row r="137" spans="1:10" s="8" customFormat="1" ht="14.25" outlineLevel="1">
      <c r="A137" s="137" t="s">
        <v>139</v>
      </c>
      <c r="B137" s="138" t="s">
        <v>411</v>
      </c>
      <c r="C137" s="142" t="s">
        <v>72</v>
      </c>
      <c r="D137" s="98" t="s">
        <v>412</v>
      </c>
      <c r="E137" s="142" t="s">
        <v>36</v>
      </c>
      <c r="F137" s="143">
        <v>8</v>
      </c>
      <c r="G137" s="125">
        <v>145.72</v>
      </c>
      <c r="H137" s="93">
        <f t="shared" si="14"/>
        <v>183.956928</v>
      </c>
      <c r="I137" s="94">
        <f>F137*H137</f>
        <v>1471.655424</v>
      </c>
      <c r="J137" s="7"/>
    </row>
    <row r="138" spans="1:10" ht="14.25" outlineLevel="1">
      <c r="A138" s="137" t="s">
        <v>140</v>
      </c>
      <c r="B138" s="111">
        <v>83623</v>
      </c>
      <c r="C138" s="262" t="s">
        <v>72</v>
      </c>
      <c r="D138" s="260" t="s">
        <v>46</v>
      </c>
      <c r="E138" s="115" t="s">
        <v>11</v>
      </c>
      <c r="F138" s="144">
        <v>12</v>
      </c>
      <c r="G138" s="91">
        <v>207.9</v>
      </c>
      <c r="H138" s="93">
        <f t="shared" si="14"/>
        <v>262.45296000000002</v>
      </c>
      <c r="I138" s="94">
        <f>F138*H138</f>
        <v>3149.43552</v>
      </c>
      <c r="J138" s="5"/>
    </row>
    <row r="139" spans="1:10" s="8" customFormat="1" ht="28.5" outlineLevel="1">
      <c r="A139" s="137" t="s">
        <v>141</v>
      </c>
      <c r="B139" s="138">
        <v>89712</v>
      </c>
      <c r="C139" s="142" t="s">
        <v>72</v>
      </c>
      <c r="D139" s="98" t="s">
        <v>53</v>
      </c>
      <c r="E139" s="142" t="s">
        <v>11</v>
      </c>
      <c r="F139" s="143">
        <v>0.48</v>
      </c>
      <c r="G139" s="125">
        <v>17.38</v>
      </c>
      <c r="H139" s="93">
        <f t="shared" si="14"/>
        <v>21.940511999999998</v>
      </c>
      <c r="I139" s="94">
        <f t="shared" ref="I139:I143" si="15">F139*H139</f>
        <v>10.531445759999999</v>
      </c>
      <c r="J139" s="7"/>
    </row>
    <row r="140" spans="1:10" s="8" customFormat="1" ht="28.5" outlineLevel="1">
      <c r="A140" s="137" t="s">
        <v>142</v>
      </c>
      <c r="B140" s="138">
        <v>89713</v>
      </c>
      <c r="C140" s="142" t="s">
        <v>72</v>
      </c>
      <c r="D140" s="98" t="s">
        <v>54</v>
      </c>
      <c r="E140" s="142" t="s">
        <v>11</v>
      </c>
      <c r="F140" s="143">
        <v>7.29</v>
      </c>
      <c r="G140" s="125">
        <v>25.87</v>
      </c>
      <c r="H140" s="93">
        <f t="shared" si="14"/>
        <v>32.658287999999999</v>
      </c>
      <c r="I140" s="94">
        <f t="shared" si="15"/>
        <v>238.07891952</v>
      </c>
      <c r="J140" s="7"/>
    </row>
    <row r="141" spans="1:10" s="8" customFormat="1" ht="28.5" outlineLevel="1">
      <c r="A141" s="137" t="s">
        <v>143</v>
      </c>
      <c r="B141" s="138">
        <v>89714</v>
      </c>
      <c r="C141" s="142" t="s">
        <v>72</v>
      </c>
      <c r="D141" s="98" t="s">
        <v>55</v>
      </c>
      <c r="E141" s="142" t="s">
        <v>11</v>
      </c>
      <c r="F141" s="143">
        <v>69.83</v>
      </c>
      <c r="G141" s="125">
        <v>33.43</v>
      </c>
      <c r="H141" s="93">
        <f t="shared" si="14"/>
        <v>42.202032000000003</v>
      </c>
      <c r="I141" s="94">
        <f t="shared" si="15"/>
        <v>2946.9678945600003</v>
      </c>
      <c r="J141" s="7"/>
    </row>
    <row r="142" spans="1:10" s="8" customFormat="1" ht="28.5" outlineLevel="1">
      <c r="A142" s="137" t="s">
        <v>144</v>
      </c>
      <c r="B142" s="138">
        <v>89849</v>
      </c>
      <c r="C142" s="142" t="s">
        <v>72</v>
      </c>
      <c r="D142" s="98" t="s">
        <v>56</v>
      </c>
      <c r="E142" s="142" t="s">
        <v>11</v>
      </c>
      <c r="F142" s="143">
        <v>105.9</v>
      </c>
      <c r="G142" s="125">
        <v>29.96</v>
      </c>
      <c r="H142" s="93">
        <f t="shared" si="14"/>
        <v>37.821504000000004</v>
      </c>
      <c r="I142" s="94">
        <f t="shared" si="15"/>
        <v>4005.2972736000006</v>
      </c>
      <c r="J142" s="7"/>
    </row>
    <row r="143" spans="1:10" s="8" customFormat="1" ht="28.5" outlineLevel="1">
      <c r="A143" s="137" t="s">
        <v>145</v>
      </c>
      <c r="B143" s="138" t="s">
        <v>416</v>
      </c>
      <c r="C143" s="142" t="s">
        <v>72</v>
      </c>
      <c r="D143" s="98" t="s">
        <v>417</v>
      </c>
      <c r="E143" s="142" t="s">
        <v>11</v>
      </c>
      <c r="F143" s="143">
        <v>51.21</v>
      </c>
      <c r="G143" s="125">
        <v>13.55</v>
      </c>
      <c r="H143" s="93">
        <f t="shared" si="14"/>
        <v>17.105520000000002</v>
      </c>
      <c r="I143" s="94">
        <f t="shared" si="15"/>
        <v>875.97367920000011</v>
      </c>
      <c r="J143" s="7"/>
    </row>
    <row r="144" spans="1:10" s="8" customFormat="1" ht="28.5" outlineLevel="1">
      <c r="A144" s="137" t="s">
        <v>146</v>
      </c>
      <c r="B144" s="138" t="s">
        <v>418</v>
      </c>
      <c r="C144" s="142" t="s">
        <v>72</v>
      </c>
      <c r="D144" s="98" t="s">
        <v>419</v>
      </c>
      <c r="E144" s="142" t="s">
        <v>11</v>
      </c>
      <c r="F144" s="143">
        <v>39.57</v>
      </c>
      <c r="G144" s="125">
        <v>18.149999999999999</v>
      </c>
      <c r="H144" s="93">
        <f t="shared" si="14"/>
        <v>22.912559999999999</v>
      </c>
      <c r="I144" s="148">
        <f t="shared" ref="I144" si="16">F144*H144</f>
        <v>906.64999920000002</v>
      </c>
      <c r="J144" s="7"/>
    </row>
    <row r="145" spans="1:10" ht="15" customHeight="1" outlineLevel="1">
      <c r="A145" s="149" t="s">
        <v>135</v>
      </c>
      <c r="B145" s="150"/>
      <c r="C145" s="150"/>
      <c r="D145" s="212" t="s">
        <v>450</v>
      </c>
      <c r="E145" s="150"/>
      <c r="F145" s="151"/>
      <c r="G145" s="150"/>
      <c r="H145" s="150"/>
      <c r="I145" s="152"/>
      <c r="J145" s="5"/>
    </row>
    <row r="146" spans="1:10" s="8" customFormat="1" ht="14.25" outlineLevel="1">
      <c r="A146" s="137" t="s">
        <v>147</v>
      </c>
      <c r="B146" s="138" t="s">
        <v>440</v>
      </c>
      <c r="C146" s="271" t="s">
        <v>208</v>
      </c>
      <c r="D146" s="98" t="s">
        <v>435</v>
      </c>
      <c r="E146" s="142" t="s">
        <v>10</v>
      </c>
      <c r="F146" s="144">
        <v>5.45</v>
      </c>
      <c r="G146" s="125">
        <v>563.85</v>
      </c>
      <c r="H146" s="93">
        <f t="shared" ref="H146:H158" si="17">SUM($G146+(G146*$I$15))</f>
        <v>711.80424000000005</v>
      </c>
      <c r="I146" s="94">
        <f>F146*H146</f>
        <v>3879.3331080000003</v>
      </c>
      <c r="J146" s="7"/>
    </row>
    <row r="147" spans="1:10" s="8" customFormat="1" ht="14.25" outlineLevel="1">
      <c r="A147" s="137" t="s">
        <v>148</v>
      </c>
      <c r="B147" s="138" t="s">
        <v>439</v>
      </c>
      <c r="C147" s="271" t="s">
        <v>208</v>
      </c>
      <c r="D147" s="98" t="s">
        <v>438</v>
      </c>
      <c r="E147" s="142" t="s">
        <v>10</v>
      </c>
      <c r="F147" s="144">
        <v>2.35</v>
      </c>
      <c r="G147" s="125">
        <v>64.55</v>
      </c>
      <c r="H147" s="93">
        <f t="shared" si="17"/>
        <v>81.487920000000003</v>
      </c>
      <c r="I147" s="94">
        <f>F147*H147</f>
        <v>191.49661200000003</v>
      </c>
      <c r="J147" s="7"/>
    </row>
    <row r="148" spans="1:10" s="8" customFormat="1" ht="28.5" outlineLevel="1">
      <c r="A148" s="137" t="s">
        <v>149</v>
      </c>
      <c r="B148" s="138" t="s">
        <v>420</v>
      </c>
      <c r="C148" s="142" t="s">
        <v>72</v>
      </c>
      <c r="D148" s="98" t="s">
        <v>421</v>
      </c>
      <c r="E148" s="142" t="s">
        <v>10</v>
      </c>
      <c r="F148" s="143">
        <v>3.78</v>
      </c>
      <c r="G148" s="125">
        <v>392.22</v>
      </c>
      <c r="H148" s="93">
        <f t="shared" si="17"/>
        <v>495.13852800000006</v>
      </c>
      <c r="I148" s="94">
        <f t="shared" ref="I148" si="18">F148*H148</f>
        <v>1871.6236358400001</v>
      </c>
      <c r="J148" s="7"/>
    </row>
    <row r="149" spans="1:10" s="8" customFormat="1" ht="28.5" outlineLevel="1">
      <c r="A149" s="137" t="s">
        <v>150</v>
      </c>
      <c r="B149" s="138">
        <v>86936</v>
      </c>
      <c r="C149" s="142" t="s">
        <v>72</v>
      </c>
      <c r="D149" s="98" t="s">
        <v>49</v>
      </c>
      <c r="E149" s="142" t="s">
        <v>36</v>
      </c>
      <c r="F149" s="143">
        <v>2</v>
      </c>
      <c r="G149" s="125">
        <v>352.54</v>
      </c>
      <c r="H149" s="93">
        <f t="shared" si="17"/>
        <v>445.04649600000005</v>
      </c>
      <c r="I149" s="94">
        <f>F149*H149</f>
        <v>890.09299200000009</v>
      </c>
      <c r="J149" s="7"/>
    </row>
    <row r="150" spans="1:10" s="8" customFormat="1" ht="28.5" outlineLevel="1">
      <c r="A150" s="137" t="s">
        <v>151</v>
      </c>
      <c r="B150" s="138">
        <v>86937</v>
      </c>
      <c r="C150" s="142" t="s">
        <v>72</v>
      </c>
      <c r="D150" s="98" t="s">
        <v>52</v>
      </c>
      <c r="E150" s="142" t="s">
        <v>36</v>
      </c>
      <c r="F150" s="143">
        <v>5</v>
      </c>
      <c r="G150" s="125">
        <v>124.23</v>
      </c>
      <c r="H150" s="93">
        <f t="shared" si="17"/>
        <v>156.82795200000001</v>
      </c>
      <c r="I150" s="94">
        <f t="shared" ref="I150:I158" si="19">F150*H150</f>
        <v>784.13976000000002</v>
      </c>
      <c r="J150" s="7"/>
    </row>
    <row r="151" spans="1:10" s="8" customFormat="1" ht="14.25" outlineLevel="1">
      <c r="A151" s="137" t="s">
        <v>152</v>
      </c>
      <c r="B151" s="138" t="s">
        <v>424</v>
      </c>
      <c r="C151" s="271" t="s">
        <v>208</v>
      </c>
      <c r="D151" s="98" t="s">
        <v>425</v>
      </c>
      <c r="E151" s="142" t="s">
        <v>36</v>
      </c>
      <c r="F151" s="143">
        <v>1</v>
      </c>
      <c r="G151" s="125">
        <v>383.27</v>
      </c>
      <c r="H151" s="93">
        <f t="shared" si="17"/>
        <v>483.84004799999997</v>
      </c>
      <c r="I151" s="94">
        <f t="shared" si="19"/>
        <v>483.84004799999997</v>
      </c>
      <c r="J151" s="7"/>
    </row>
    <row r="152" spans="1:10" s="8" customFormat="1" ht="28.5" outlineLevel="1">
      <c r="A152" s="137" t="s">
        <v>153</v>
      </c>
      <c r="B152" s="138" t="s">
        <v>441</v>
      </c>
      <c r="C152" s="142" t="s">
        <v>72</v>
      </c>
      <c r="D152" s="98" t="s">
        <v>442</v>
      </c>
      <c r="E152" s="142" t="s">
        <v>36</v>
      </c>
      <c r="F152" s="143">
        <v>24</v>
      </c>
      <c r="G152" s="125">
        <v>64.319999999999993</v>
      </c>
      <c r="H152" s="93">
        <f t="shared" si="17"/>
        <v>81.19756799999999</v>
      </c>
      <c r="I152" s="94">
        <f t="shared" si="19"/>
        <v>1948.7416319999998</v>
      </c>
      <c r="J152" s="7"/>
    </row>
    <row r="153" spans="1:10" s="8" customFormat="1" ht="14.25" outlineLevel="1">
      <c r="A153" s="137" t="s">
        <v>154</v>
      </c>
      <c r="B153" s="138" t="s">
        <v>444</v>
      </c>
      <c r="C153" s="271" t="s">
        <v>208</v>
      </c>
      <c r="D153" s="98" t="s">
        <v>443</v>
      </c>
      <c r="E153" s="142" t="s">
        <v>36</v>
      </c>
      <c r="F153" s="143">
        <v>5</v>
      </c>
      <c r="G153" s="125">
        <v>170.58</v>
      </c>
      <c r="H153" s="93">
        <f t="shared" si="17"/>
        <v>215.340192</v>
      </c>
      <c r="I153" s="94">
        <f t="shared" ref="I153" si="20">F153*H153</f>
        <v>1076.7009600000001</v>
      </c>
      <c r="J153" s="7"/>
    </row>
    <row r="154" spans="1:10" s="8" customFormat="1" ht="28.5" outlineLevel="1">
      <c r="A154" s="137" t="s">
        <v>155</v>
      </c>
      <c r="B154" s="138">
        <v>86910</v>
      </c>
      <c r="C154" s="142" t="s">
        <v>72</v>
      </c>
      <c r="D154" s="98" t="s">
        <v>50</v>
      </c>
      <c r="E154" s="142" t="s">
        <v>36</v>
      </c>
      <c r="F154" s="143">
        <v>3</v>
      </c>
      <c r="G154" s="125">
        <v>76.05</v>
      </c>
      <c r="H154" s="93">
        <f t="shared" si="17"/>
        <v>96.00551999999999</v>
      </c>
      <c r="I154" s="94">
        <f t="shared" si="19"/>
        <v>288.01655999999997</v>
      </c>
      <c r="J154" s="7"/>
    </row>
    <row r="155" spans="1:10" s="8" customFormat="1" ht="28.5" outlineLevel="1">
      <c r="A155" s="137" t="s">
        <v>156</v>
      </c>
      <c r="B155" s="138">
        <v>86906</v>
      </c>
      <c r="C155" s="142" t="s">
        <v>72</v>
      </c>
      <c r="D155" s="98" t="s">
        <v>51</v>
      </c>
      <c r="E155" s="142" t="s">
        <v>36</v>
      </c>
      <c r="F155" s="143">
        <v>9</v>
      </c>
      <c r="G155" s="125">
        <v>39.79</v>
      </c>
      <c r="H155" s="93">
        <f t="shared" si="17"/>
        <v>50.230896000000001</v>
      </c>
      <c r="I155" s="94">
        <f t="shared" si="19"/>
        <v>452.07806400000004</v>
      </c>
      <c r="J155" s="7"/>
    </row>
    <row r="156" spans="1:10" s="8" customFormat="1" ht="42.75" outlineLevel="1">
      <c r="A156" s="137" t="s">
        <v>166</v>
      </c>
      <c r="B156" s="138" t="s">
        <v>422</v>
      </c>
      <c r="C156" s="142" t="s">
        <v>72</v>
      </c>
      <c r="D156" s="98" t="s">
        <v>423</v>
      </c>
      <c r="E156" s="142" t="s">
        <v>36</v>
      </c>
      <c r="F156" s="143">
        <v>1</v>
      </c>
      <c r="G156" s="125">
        <v>349.26</v>
      </c>
      <c r="H156" s="93">
        <f t="shared" si="17"/>
        <v>440.905824</v>
      </c>
      <c r="I156" s="94">
        <f t="shared" si="19"/>
        <v>440.905824</v>
      </c>
      <c r="J156" s="7"/>
    </row>
    <row r="157" spans="1:10" s="8" customFormat="1" ht="42.75" outlineLevel="1">
      <c r="A157" s="137" t="s">
        <v>183</v>
      </c>
      <c r="B157" s="138" t="s">
        <v>48</v>
      </c>
      <c r="C157" s="142" t="s">
        <v>72</v>
      </c>
      <c r="D157" s="98" t="s">
        <v>47</v>
      </c>
      <c r="E157" s="142" t="s">
        <v>36</v>
      </c>
      <c r="F157" s="143">
        <v>5</v>
      </c>
      <c r="G157" s="125">
        <v>419.1</v>
      </c>
      <c r="H157" s="93">
        <f t="shared" si="17"/>
        <v>529.07184000000007</v>
      </c>
      <c r="I157" s="94">
        <f t="shared" si="19"/>
        <v>2645.3592000000003</v>
      </c>
      <c r="J157" s="7"/>
    </row>
    <row r="158" spans="1:10" s="8" customFormat="1" ht="28.5" outlineLevel="1">
      <c r="A158" s="137" t="s">
        <v>184</v>
      </c>
      <c r="B158" s="138" t="s">
        <v>448</v>
      </c>
      <c r="C158" s="142" t="s">
        <v>72</v>
      </c>
      <c r="D158" s="98" t="s">
        <v>447</v>
      </c>
      <c r="E158" s="142" t="s">
        <v>36</v>
      </c>
      <c r="F158" s="143">
        <v>10</v>
      </c>
      <c r="G158" s="125">
        <v>89.37</v>
      </c>
      <c r="H158" s="93">
        <f t="shared" si="17"/>
        <v>112.820688</v>
      </c>
      <c r="I158" s="94">
        <f t="shared" si="19"/>
        <v>1128.20688</v>
      </c>
      <c r="J158" s="7"/>
    </row>
    <row r="159" spans="1:10" s="8" customFormat="1" ht="12.75" customHeight="1" outlineLevel="1">
      <c r="A159" s="95" t="s">
        <v>110</v>
      </c>
      <c r="B159" s="96"/>
      <c r="C159" s="97"/>
      <c r="D159" s="98"/>
      <c r="E159" s="97"/>
      <c r="F159" s="99"/>
      <c r="G159" s="99"/>
      <c r="H159" s="93"/>
      <c r="I159" s="100">
        <f>SUM(I134:I158)</f>
        <v>30653.929063680007</v>
      </c>
      <c r="J159" s="7"/>
    </row>
    <row r="160" spans="1:10" s="10" customFormat="1" ht="14.25">
      <c r="A160" s="153"/>
      <c r="B160" s="154"/>
      <c r="C160" s="154"/>
      <c r="D160" s="97"/>
      <c r="E160" s="154"/>
      <c r="F160" s="155"/>
      <c r="G160" s="154"/>
      <c r="H160" s="154"/>
      <c r="I160" s="156"/>
      <c r="J160" s="9"/>
    </row>
    <row r="161" spans="1:10" ht="14.25">
      <c r="A161" s="83">
        <v>11</v>
      </c>
      <c r="B161" s="133"/>
      <c r="C161" s="133"/>
      <c r="D161" s="211" t="s">
        <v>162</v>
      </c>
      <c r="E161" s="133"/>
      <c r="F161" s="132"/>
      <c r="G161" s="133"/>
      <c r="H161" s="133"/>
      <c r="I161" s="86">
        <f>I164</f>
        <v>1058.2263671999999</v>
      </c>
      <c r="J161" s="5"/>
    </row>
    <row r="162" spans="1:10" ht="14.25" outlineLevel="1">
      <c r="A162" s="124" t="s">
        <v>108</v>
      </c>
      <c r="B162" s="113" t="s">
        <v>451</v>
      </c>
      <c r="C162" s="262" t="s">
        <v>208</v>
      </c>
      <c r="D162" s="114" t="s">
        <v>452</v>
      </c>
      <c r="E162" s="115" t="s">
        <v>11</v>
      </c>
      <c r="F162" s="116">
        <v>19.850000000000001</v>
      </c>
      <c r="G162" s="91">
        <v>14.62</v>
      </c>
      <c r="H162" s="93">
        <f>SUM($G162+(G162*$I$15))</f>
        <v>18.456288000000001</v>
      </c>
      <c r="I162" s="94">
        <f>F162*H162</f>
        <v>366.35731680000004</v>
      </c>
      <c r="J162" s="5"/>
    </row>
    <row r="163" spans="1:10" s="8" customFormat="1" ht="14.25" outlineLevel="1">
      <c r="A163" s="124" t="s">
        <v>109</v>
      </c>
      <c r="B163" s="138" t="s">
        <v>460</v>
      </c>
      <c r="C163" s="271" t="s">
        <v>208</v>
      </c>
      <c r="D163" s="98" t="s">
        <v>461</v>
      </c>
      <c r="E163" s="142" t="s">
        <v>11</v>
      </c>
      <c r="F163" s="144">
        <v>19.850000000000001</v>
      </c>
      <c r="G163" s="125">
        <v>27.61</v>
      </c>
      <c r="H163" s="93">
        <f>SUM($G163+(G163*$I$15))</f>
        <v>34.854863999999999</v>
      </c>
      <c r="I163" s="94">
        <f t="shared" ref="I163" si="21">F163*H163</f>
        <v>691.86905039999999</v>
      </c>
      <c r="J163" s="7"/>
    </row>
    <row r="164" spans="1:10" ht="12.75" customHeight="1" outlineLevel="1">
      <c r="A164" s="126" t="s">
        <v>110</v>
      </c>
      <c r="B164" s="127"/>
      <c r="C164" s="128"/>
      <c r="D164" s="129"/>
      <c r="E164" s="128"/>
      <c r="F164" s="130"/>
      <c r="G164" s="130"/>
      <c r="H164" s="129"/>
      <c r="I164" s="131">
        <f>SUM(I162:I163)</f>
        <v>1058.2263671999999</v>
      </c>
      <c r="J164" s="5"/>
    </row>
    <row r="165" spans="1:10" ht="12.75" customHeight="1">
      <c r="A165" s="157"/>
      <c r="B165" s="158"/>
      <c r="C165" s="159"/>
      <c r="D165" s="160"/>
      <c r="E165" s="159"/>
      <c r="F165" s="161"/>
      <c r="G165" s="161"/>
      <c r="H165" s="160"/>
      <c r="I165" s="162"/>
      <c r="J165" s="5"/>
    </row>
    <row r="166" spans="1:10" ht="14.25" customHeight="1">
      <c r="A166" s="83">
        <v>12</v>
      </c>
      <c r="B166" s="133"/>
      <c r="C166" s="133"/>
      <c r="D166" s="211" t="s">
        <v>1</v>
      </c>
      <c r="E166" s="133"/>
      <c r="F166" s="132"/>
      <c r="G166" s="133"/>
      <c r="H166" s="133"/>
      <c r="I166" s="86">
        <f>I168</f>
        <v>1551.388608</v>
      </c>
      <c r="J166" s="5"/>
    </row>
    <row r="167" spans="1:10" ht="14.25" outlineLevel="1">
      <c r="A167" s="124" t="s">
        <v>111</v>
      </c>
      <c r="B167" s="113">
        <v>9537</v>
      </c>
      <c r="C167" s="115" t="s">
        <v>72</v>
      </c>
      <c r="D167" s="114" t="s">
        <v>35</v>
      </c>
      <c r="E167" s="115" t="s">
        <v>10</v>
      </c>
      <c r="F167" s="116">
        <v>588</v>
      </c>
      <c r="G167" s="91">
        <v>2.09</v>
      </c>
      <c r="H167" s="93">
        <f>SUM($G167+(G167*$I$15))</f>
        <v>2.6384159999999999</v>
      </c>
      <c r="I167" s="94">
        <f>F167*H167</f>
        <v>1551.388608</v>
      </c>
      <c r="J167" s="5"/>
    </row>
    <row r="168" spans="1:10" ht="12.75" customHeight="1" outlineLevel="1">
      <c r="A168" s="126" t="s">
        <v>110</v>
      </c>
      <c r="B168" s="127"/>
      <c r="C168" s="128"/>
      <c r="D168" s="129"/>
      <c r="E168" s="128"/>
      <c r="F168" s="130"/>
      <c r="G168" s="130"/>
      <c r="H168" s="129"/>
      <c r="I168" s="131">
        <f>SUM(I167:I167)</f>
        <v>1551.388608</v>
      </c>
      <c r="J168" s="5"/>
    </row>
    <row r="169" spans="1:10" ht="12.75" customHeight="1">
      <c r="A169" s="157"/>
      <c r="B169" s="158"/>
      <c r="C169" s="159"/>
      <c r="D169" s="160"/>
      <c r="E169" s="159"/>
      <c r="F169" s="161"/>
      <c r="G169" s="161"/>
      <c r="H169" s="160"/>
      <c r="I169" s="162"/>
      <c r="J169" s="5"/>
    </row>
    <row r="170" spans="1:10" ht="14.25">
      <c r="A170" s="379"/>
      <c r="B170" s="380"/>
      <c r="C170" s="380"/>
      <c r="D170" s="380"/>
      <c r="E170" s="380"/>
      <c r="F170" s="380"/>
      <c r="G170" s="380"/>
      <c r="H170" s="380"/>
      <c r="I170" s="381"/>
      <c r="J170" s="5"/>
    </row>
    <row r="171" spans="1:10" ht="15" customHeight="1">
      <c r="A171" s="374" t="s">
        <v>2</v>
      </c>
      <c r="B171" s="375"/>
      <c r="C171" s="375"/>
      <c r="D171" s="375"/>
      <c r="E171" s="375"/>
      <c r="F171" s="375"/>
      <c r="G171" s="375"/>
      <c r="H171" s="375"/>
      <c r="I171" s="86">
        <f>I166+I161+I132+I95+I79+I70+I62+I54+I45+I38+I22+I17</f>
        <v>214188.97295664001</v>
      </c>
      <c r="J171" s="5"/>
    </row>
    <row r="172" spans="1:10" ht="15" thickBot="1">
      <c r="A172" s="376"/>
      <c r="B172" s="377"/>
      <c r="C172" s="377"/>
      <c r="D172" s="377"/>
      <c r="E172" s="377"/>
      <c r="F172" s="377"/>
      <c r="G172" s="377"/>
      <c r="H172" s="377"/>
      <c r="I172" s="378"/>
      <c r="J172" s="5"/>
    </row>
    <row r="173" spans="1:10" s="11" customFormat="1" ht="26.25" thickBot="1">
      <c r="A173" s="68"/>
      <c r="B173" s="69"/>
      <c r="C173" s="70"/>
      <c r="D173" s="213" t="s">
        <v>525</v>
      </c>
      <c r="E173" s="70"/>
      <c r="F173" s="71"/>
      <c r="G173" s="382" t="s">
        <v>188</v>
      </c>
      <c r="H173" s="383"/>
      <c r="I173" s="181">
        <f>I171/588</f>
        <v>364.26696081061226</v>
      </c>
      <c r="J173" s="10"/>
    </row>
    <row r="174" spans="1:10" customFormat="1" ht="13.5" customHeight="1">
      <c r="A174" s="175"/>
      <c r="B174" s="74"/>
      <c r="C174" s="175"/>
      <c r="D174" s="213" t="s">
        <v>526</v>
      </c>
      <c r="E174" s="75"/>
      <c r="F174" s="61"/>
      <c r="G174" s="62"/>
      <c r="H174" s="62"/>
      <c r="I174" s="62"/>
    </row>
    <row r="175" spans="1:10">
      <c r="A175" s="68"/>
      <c r="B175" s="79"/>
      <c r="C175" s="68"/>
      <c r="D175" s="214"/>
      <c r="E175" s="68"/>
      <c r="F175" s="77"/>
      <c r="G175" s="77"/>
      <c r="H175" s="78"/>
      <c r="I175" s="78"/>
    </row>
    <row r="176" spans="1:10">
      <c r="A176" s="68"/>
      <c r="B176" s="79"/>
      <c r="C176" s="68"/>
      <c r="D176" s="215" t="s">
        <v>527</v>
      </c>
      <c r="E176" s="68"/>
      <c r="F176" s="77"/>
      <c r="G176" s="77"/>
      <c r="H176" s="78"/>
      <c r="I176" s="78"/>
    </row>
    <row r="177" spans="1:10">
      <c r="D177" s="216"/>
      <c r="E177" s="3"/>
      <c r="F177" s="1"/>
      <c r="G177" s="6"/>
      <c r="H177" s="4"/>
    </row>
    <row r="179" spans="1:10">
      <c r="D179" s="331"/>
      <c r="F179" s="355"/>
      <c r="G179" s="355"/>
      <c r="H179" s="355"/>
      <c r="I179" s="355"/>
    </row>
    <row r="180" spans="1:10" ht="14.25" customHeight="1">
      <c r="A180" s="68"/>
      <c r="B180" s="78"/>
      <c r="C180" s="78"/>
      <c r="D180" s="349" t="s">
        <v>533</v>
      </c>
      <c r="E180" s="350"/>
      <c r="G180" s="347" t="s">
        <v>189</v>
      </c>
      <c r="H180" s="347"/>
      <c r="I180" s="347"/>
    </row>
    <row r="181" spans="1:10" ht="14.25" customHeight="1">
      <c r="A181" s="68"/>
      <c r="B181" s="79"/>
      <c r="C181" s="68"/>
      <c r="D181" s="332" t="s">
        <v>534</v>
      </c>
      <c r="E181" s="333" t="s">
        <v>535</v>
      </c>
      <c r="G181" s="348"/>
      <c r="H181" s="348"/>
      <c r="I181" s="348"/>
    </row>
    <row r="182" spans="1:10" ht="14.25">
      <c r="D182" s="334" t="s">
        <v>536</v>
      </c>
      <c r="E182" s="335">
        <v>0.04</v>
      </c>
      <c r="G182" s="348" t="s">
        <v>190</v>
      </c>
      <c r="H182" s="348"/>
      <c r="I182" s="348"/>
    </row>
    <row r="183" spans="1:10" ht="14.25">
      <c r="D183" s="334" t="s">
        <v>537</v>
      </c>
      <c r="E183" s="335">
        <v>8.0000000000000002E-3</v>
      </c>
    </row>
    <row r="184" spans="1:10" ht="14.25">
      <c r="D184" s="334" t="s">
        <v>538</v>
      </c>
      <c r="E184" s="335">
        <v>1.2699999999999999E-2</v>
      </c>
    </row>
    <row r="185" spans="1:10" ht="14.25">
      <c r="D185" s="334" t="s">
        <v>539</v>
      </c>
      <c r="E185" s="335">
        <v>1.23E-2</v>
      </c>
      <c r="F185" s="1"/>
      <c r="G185" s="1"/>
    </row>
    <row r="186" spans="1:10" ht="14.25">
      <c r="D186" s="334" t="s">
        <v>540</v>
      </c>
      <c r="E186" s="335">
        <v>7.3999999999999996E-2</v>
      </c>
      <c r="F186" s="178"/>
      <c r="G186" s="179"/>
    </row>
    <row r="187" spans="1:10" ht="14.25" customHeight="1">
      <c r="A187" s="68"/>
      <c r="B187" s="79"/>
      <c r="C187" s="68"/>
      <c r="D187" s="334" t="s">
        <v>541</v>
      </c>
      <c r="E187" s="335">
        <v>8.6499999999999994E-2</v>
      </c>
      <c r="G187" s="347" t="s">
        <v>548</v>
      </c>
      <c r="H187" s="347"/>
      <c r="I187" s="347"/>
    </row>
    <row r="188" spans="1:10" ht="14.25" customHeight="1">
      <c r="A188" s="68"/>
      <c r="B188" s="79"/>
      <c r="C188" s="68"/>
      <c r="D188" s="332" t="s">
        <v>542</v>
      </c>
      <c r="E188" s="336">
        <f>(((1+E182+E183+E184)*(1+E185)*(1+E186))/(1-E187))-1</f>
        <v>0.26240159730706081</v>
      </c>
      <c r="G188" s="348" t="s">
        <v>549</v>
      </c>
      <c r="H188" s="348"/>
      <c r="I188" s="348"/>
    </row>
    <row r="189" spans="1:10">
      <c r="A189" s="68"/>
      <c r="B189" s="79"/>
      <c r="C189" s="68"/>
      <c r="D189" s="218"/>
      <c r="E189" s="80"/>
      <c r="F189" s="78"/>
      <c r="G189" s="81"/>
      <c r="H189" s="80"/>
      <c r="I189" s="78"/>
    </row>
    <row r="190" spans="1:10" s="10" customFormat="1" collapsed="1">
      <c r="A190" s="68"/>
      <c r="B190" s="69"/>
      <c r="C190" s="70"/>
      <c r="D190" s="219"/>
      <c r="E190" s="70"/>
      <c r="F190" s="71"/>
      <c r="G190" s="71"/>
      <c r="H190" s="72"/>
      <c r="I190" s="72"/>
    </row>
    <row r="191" spans="1:10" s="11" customFormat="1">
      <c r="A191" s="68"/>
      <c r="B191" s="69"/>
      <c r="C191" s="70"/>
      <c r="D191" s="219"/>
      <c r="E191" s="70"/>
      <c r="F191" s="71"/>
      <c r="G191" s="353"/>
      <c r="H191" s="354"/>
      <c r="I191" s="180"/>
      <c r="J191" s="10"/>
    </row>
    <row r="192" spans="1:10" customFormat="1" ht="13.5" customHeight="1">
      <c r="A192" s="171"/>
      <c r="B192" s="74"/>
      <c r="C192" s="73"/>
      <c r="D192" s="220"/>
      <c r="E192" s="75"/>
      <c r="F192" s="61"/>
      <c r="G192" s="62"/>
      <c r="H192" s="62"/>
      <c r="I192" s="62"/>
    </row>
    <row r="193" spans="1:9" customFormat="1" ht="14.25">
      <c r="A193" s="171"/>
      <c r="B193" s="74"/>
      <c r="C193" s="73"/>
      <c r="D193" s="220"/>
      <c r="E193" s="75"/>
      <c r="F193" s="61"/>
      <c r="G193" s="62"/>
      <c r="H193" s="62"/>
      <c r="I193" s="62"/>
    </row>
    <row r="194" spans="1:9" customFormat="1" ht="14.25">
      <c r="A194" s="171"/>
      <c r="B194" s="76"/>
      <c r="C194" s="75"/>
      <c r="D194" s="221"/>
      <c r="E194" s="75"/>
      <c r="F194" s="61"/>
      <c r="G194" s="62"/>
      <c r="H194" s="62"/>
      <c r="I194" s="62"/>
    </row>
    <row r="195" spans="1:9" customFormat="1" ht="14.25">
      <c r="A195" s="351"/>
      <c r="B195" s="351"/>
      <c r="C195" s="351"/>
      <c r="D195" s="351"/>
      <c r="E195" s="351"/>
      <c r="F195" s="351"/>
      <c r="G195" s="62"/>
      <c r="H195" s="62"/>
      <c r="I195" s="62"/>
    </row>
    <row r="196" spans="1:9" ht="14.25" customHeight="1">
      <c r="A196" s="352"/>
      <c r="B196" s="352"/>
      <c r="C196" s="352"/>
      <c r="D196" s="352"/>
      <c r="E196" s="352"/>
      <c r="F196" s="352"/>
      <c r="G196" s="77"/>
      <c r="H196" s="78"/>
      <c r="I196" s="78"/>
    </row>
    <row r="197" spans="1:9">
      <c r="A197" s="68"/>
      <c r="B197" s="79"/>
      <c r="C197" s="68"/>
      <c r="D197" s="214"/>
      <c r="E197" s="68"/>
      <c r="F197" s="77"/>
      <c r="G197" s="77"/>
      <c r="H197" s="78"/>
      <c r="I197" s="78"/>
    </row>
    <row r="198" spans="1:9">
      <c r="A198" s="68"/>
      <c r="B198" s="79"/>
      <c r="C198" s="68"/>
      <c r="D198" s="215"/>
      <c r="E198" s="68"/>
      <c r="F198" s="77"/>
      <c r="G198" s="77"/>
      <c r="H198" s="78"/>
      <c r="I198" s="78"/>
    </row>
    <row r="199" spans="1:9">
      <c r="A199" s="68"/>
      <c r="B199" s="79"/>
      <c r="C199" s="68"/>
      <c r="D199" s="214"/>
      <c r="E199" s="68"/>
      <c r="F199" s="77"/>
      <c r="G199" s="77"/>
      <c r="H199" s="78"/>
      <c r="I199" s="78"/>
    </row>
    <row r="200" spans="1:9">
      <c r="A200" s="68"/>
      <c r="B200" s="79"/>
      <c r="C200" s="68"/>
      <c r="D200" s="214"/>
      <c r="E200" s="68"/>
      <c r="F200" s="77"/>
      <c r="G200" s="77"/>
      <c r="H200" s="78"/>
      <c r="I200" s="78"/>
    </row>
    <row r="201" spans="1:9">
      <c r="A201" s="68"/>
      <c r="B201" s="79"/>
      <c r="C201" s="68"/>
      <c r="D201" s="218"/>
      <c r="E201" s="80"/>
      <c r="F201" s="78"/>
      <c r="G201" s="81"/>
      <c r="H201" s="80"/>
      <c r="I201" s="78"/>
    </row>
    <row r="202" spans="1:9">
      <c r="A202" s="68"/>
      <c r="B202" s="79"/>
      <c r="C202" s="68"/>
      <c r="D202" s="218"/>
      <c r="E202" s="80"/>
      <c r="F202" s="78"/>
      <c r="G202" s="81"/>
      <c r="H202" s="80"/>
      <c r="I202" s="78"/>
    </row>
    <row r="203" spans="1:9">
      <c r="A203" s="68"/>
      <c r="B203" s="79"/>
      <c r="C203" s="68"/>
      <c r="D203" s="218"/>
      <c r="E203" s="80"/>
      <c r="F203" s="78"/>
      <c r="G203" s="81"/>
      <c r="H203" s="80"/>
      <c r="I203" s="78"/>
    </row>
    <row r="204" spans="1:9">
      <c r="A204" s="68"/>
      <c r="B204" s="79"/>
      <c r="C204" s="68"/>
      <c r="D204" s="218"/>
      <c r="E204" s="80"/>
      <c r="F204" s="78"/>
      <c r="G204" s="82"/>
      <c r="H204" s="77"/>
      <c r="I204" s="78"/>
    </row>
    <row r="205" spans="1:9">
      <c r="D205" s="216"/>
      <c r="E205" s="3"/>
      <c r="F205" s="1"/>
      <c r="G205" s="6"/>
      <c r="H205" s="4"/>
    </row>
  </sheetData>
  <mergeCells count="19">
    <mergeCell ref="F179:I179"/>
    <mergeCell ref="G180:I181"/>
    <mergeCell ref="G182:I182"/>
    <mergeCell ref="A1:I10"/>
    <mergeCell ref="A11:I12"/>
    <mergeCell ref="A13:D13"/>
    <mergeCell ref="E13:I14"/>
    <mergeCell ref="A14:D14"/>
    <mergeCell ref="A15:D15"/>
    <mergeCell ref="A171:H171"/>
    <mergeCell ref="A172:I172"/>
    <mergeCell ref="A170:I170"/>
    <mergeCell ref="G173:H173"/>
    <mergeCell ref="G187:I187"/>
    <mergeCell ref="G188:I188"/>
    <mergeCell ref="D180:E180"/>
    <mergeCell ref="A195:F195"/>
    <mergeCell ref="A196:F196"/>
    <mergeCell ref="G191:H191"/>
  </mergeCells>
  <phoneticPr fontId="6" type="noConversion"/>
  <conditionalFormatting sqref="F164:H165 F167 F168:H169 F159:G159 F130:G130 F122:G124 F133:F144 F146:F158 F162:F163 F125:F129 G99:G107 G116 F116:F121 F108:G115 G96 F77:G77 F68:G68 F93:G93 F60:G60 F96:F107 F81:F84 F52:G52 F43:G43 F36:G36 F20:G20">
    <cfRule type="cellIs" dxfId="0" priority="76" stopIfTrue="1" operator="equal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47" fitToHeight="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view="pageBreakPreview" topLeftCell="A7" zoomScaleNormal="84" zoomScaleSheetLayoutView="100" workbookViewId="0">
      <selection activeCell="C15" sqref="C15"/>
    </sheetView>
  </sheetViews>
  <sheetFormatPr defaultColWidth="9" defaultRowHeight="12.75"/>
  <cols>
    <col min="1" max="1" width="7.5" style="16" customWidth="1"/>
    <col min="2" max="2" width="53" style="13" bestFit="1" customWidth="1"/>
    <col min="3" max="3" width="14.125" style="17" customWidth="1"/>
    <col min="4" max="4" width="8.5" style="18" customWidth="1"/>
    <col min="5" max="5" width="8.625" style="18" customWidth="1"/>
    <col min="6" max="6" width="9" style="12"/>
    <col min="7" max="16384" width="9" style="13"/>
  </cols>
  <sheetData>
    <row r="1" spans="1:8" ht="15" customHeight="1">
      <c r="A1" s="356" t="s">
        <v>194</v>
      </c>
      <c r="B1" s="386"/>
      <c r="C1" s="386"/>
      <c r="D1" s="386"/>
      <c r="E1" s="386"/>
      <c r="F1" s="386"/>
      <c r="G1" s="386"/>
      <c r="H1" s="387"/>
    </row>
    <row r="2" spans="1:8" s="19" customFormat="1" ht="15" customHeight="1">
      <c r="A2" s="388"/>
      <c r="B2" s="389"/>
      <c r="C2" s="389"/>
      <c r="D2" s="389"/>
      <c r="E2" s="389"/>
      <c r="F2" s="389"/>
      <c r="G2" s="389"/>
      <c r="H2" s="390"/>
    </row>
    <row r="3" spans="1:8" ht="15" customHeight="1">
      <c r="A3" s="388"/>
      <c r="B3" s="389"/>
      <c r="C3" s="389"/>
      <c r="D3" s="389"/>
      <c r="E3" s="389"/>
      <c r="F3" s="389"/>
      <c r="G3" s="389"/>
      <c r="H3" s="390"/>
    </row>
    <row r="4" spans="1:8" s="19" customFormat="1" ht="15" customHeight="1">
      <c r="A4" s="388"/>
      <c r="B4" s="389"/>
      <c r="C4" s="389"/>
      <c r="D4" s="389"/>
      <c r="E4" s="389"/>
      <c r="F4" s="389"/>
      <c r="G4" s="389"/>
      <c r="H4" s="390"/>
    </row>
    <row r="5" spans="1:8" s="19" customFormat="1" ht="15" customHeight="1">
      <c r="A5" s="388"/>
      <c r="B5" s="389"/>
      <c r="C5" s="389"/>
      <c r="D5" s="389"/>
      <c r="E5" s="389"/>
      <c r="F5" s="389"/>
      <c r="G5" s="389"/>
      <c r="H5" s="390"/>
    </row>
    <row r="6" spans="1:8" s="19" customFormat="1" ht="15" customHeight="1">
      <c r="A6" s="388"/>
      <c r="B6" s="389"/>
      <c r="C6" s="389"/>
      <c r="D6" s="389"/>
      <c r="E6" s="389"/>
      <c r="F6" s="389"/>
      <c r="G6" s="389"/>
      <c r="H6" s="390"/>
    </row>
    <row r="7" spans="1:8" ht="15" customHeight="1">
      <c r="A7" s="388"/>
      <c r="B7" s="389"/>
      <c r="C7" s="389"/>
      <c r="D7" s="389"/>
      <c r="E7" s="389"/>
      <c r="F7" s="389"/>
      <c r="G7" s="389"/>
      <c r="H7" s="390"/>
    </row>
    <row r="8" spans="1:8" s="19" customFormat="1" ht="15" customHeight="1">
      <c r="A8" s="388"/>
      <c r="B8" s="389"/>
      <c r="C8" s="389"/>
      <c r="D8" s="389"/>
      <c r="E8" s="389"/>
      <c r="F8" s="389"/>
      <c r="G8" s="389"/>
      <c r="H8" s="390"/>
    </row>
    <row r="9" spans="1:8" s="19" customFormat="1" ht="15" customHeight="1">
      <c r="A9" s="388"/>
      <c r="B9" s="389"/>
      <c r="C9" s="389"/>
      <c r="D9" s="389"/>
      <c r="E9" s="389"/>
      <c r="F9" s="389"/>
      <c r="G9" s="389"/>
      <c r="H9" s="390"/>
    </row>
    <row r="10" spans="1:8" s="19" customFormat="1" ht="15" customHeight="1" thickBot="1">
      <c r="A10" s="391"/>
      <c r="B10" s="392"/>
      <c r="C10" s="392"/>
      <c r="D10" s="392"/>
      <c r="E10" s="392"/>
      <c r="F10" s="392"/>
      <c r="G10" s="392"/>
      <c r="H10" s="393"/>
    </row>
    <row r="11" spans="1:8" s="55" customFormat="1" ht="15" customHeight="1">
      <c r="A11" s="394" t="s">
        <v>547</v>
      </c>
      <c r="B11" s="395"/>
      <c r="C11" s="395"/>
      <c r="D11" s="395"/>
      <c r="E11" s="395"/>
      <c r="F11" s="395"/>
      <c r="G11" s="395"/>
      <c r="H11" s="396"/>
    </row>
    <row r="12" spans="1:8" s="8" customFormat="1" ht="15" customHeight="1">
      <c r="A12" s="397"/>
      <c r="B12" s="398"/>
      <c r="C12" s="398"/>
      <c r="D12" s="398"/>
      <c r="E12" s="398"/>
      <c r="F12" s="398"/>
      <c r="G12" s="398"/>
      <c r="H12" s="399"/>
    </row>
    <row r="13" spans="1:8" s="55" customFormat="1" ht="15" customHeight="1" thickBot="1">
      <c r="A13" s="400"/>
      <c r="B13" s="401"/>
      <c r="C13" s="401"/>
      <c r="D13" s="401"/>
      <c r="E13" s="401"/>
      <c r="F13" s="401"/>
      <c r="G13" s="401"/>
      <c r="H13" s="402"/>
    </row>
    <row r="14" spans="1:8" s="8" customFormat="1" ht="15" customHeight="1">
      <c r="A14" s="182"/>
      <c r="B14" s="183"/>
      <c r="C14" s="183"/>
      <c r="D14" s="183"/>
      <c r="E14" s="183"/>
      <c r="F14" s="45"/>
      <c r="G14" s="46"/>
      <c r="H14" s="184"/>
    </row>
    <row r="15" spans="1:8" s="8" customFormat="1" ht="14.25" customHeight="1">
      <c r="A15" s="185" t="s">
        <v>29</v>
      </c>
      <c r="B15" s="41" t="s">
        <v>551</v>
      </c>
      <c r="C15" s="342"/>
      <c r="D15" s="43"/>
      <c r="E15" s="44"/>
      <c r="F15" s="45"/>
      <c r="G15" s="46"/>
      <c r="H15" s="184"/>
    </row>
    <row r="16" spans="1:8" s="8" customFormat="1" ht="14.25" customHeight="1">
      <c r="A16" s="185" t="s">
        <v>30</v>
      </c>
      <c r="B16" s="41" t="s">
        <v>550</v>
      </c>
      <c r="C16" s="342"/>
      <c r="D16" s="43"/>
      <c r="E16" s="44"/>
      <c r="F16" s="45"/>
      <c r="G16" s="46"/>
      <c r="H16" s="184"/>
    </row>
    <row r="17" spans="1:8" s="55" customFormat="1">
      <c r="A17" s="185" t="s">
        <v>191</v>
      </c>
      <c r="B17" s="342"/>
      <c r="C17" s="342"/>
      <c r="D17" s="43"/>
      <c r="E17" s="44"/>
      <c r="F17" s="53"/>
      <c r="G17" s="54"/>
      <c r="H17" s="186"/>
    </row>
    <row r="18" spans="1:8" s="8" customFormat="1" ht="14.25" customHeight="1" thickBot="1">
      <c r="A18" s="185"/>
      <c r="B18" s="42"/>
      <c r="C18" s="43"/>
      <c r="D18" s="43"/>
      <c r="E18" s="44"/>
      <c r="F18" s="45"/>
      <c r="G18" s="46"/>
      <c r="H18" s="184"/>
    </row>
    <row r="19" spans="1:8" s="33" customFormat="1">
      <c r="A19" s="47"/>
      <c r="B19" s="48"/>
      <c r="C19" s="405" t="s">
        <v>17</v>
      </c>
      <c r="D19" s="405" t="s">
        <v>18</v>
      </c>
      <c r="E19" s="408" t="s">
        <v>19</v>
      </c>
      <c r="F19" s="409"/>
      <c r="G19" s="408" t="s">
        <v>20</v>
      </c>
      <c r="H19" s="409"/>
    </row>
    <row r="20" spans="1:8" ht="13.5" thickBot="1">
      <c r="A20" s="34" t="s">
        <v>6</v>
      </c>
      <c r="B20" s="35"/>
      <c r="C20" s="406"/>
      <c r="D20" s="406"/>
      <c r="E20" s="410"/>
      <c r="F20" s="411"/>
      <c r="G20" s="410"/>
      <c r="H20" s="411"/>
    </row>
    <row r="21" spans="1:8" ht="13.5" thickBot="1">
      <c r="A21" s="187"/>
      <c r="B21" s="188"/>
      <c r="C21" s="407"/>
      <c r="D21" s="407"/>
      <c r="E21" s="189" t="s">
        <v>21</v>
      </c>
      <c r="F21" s="189" t="s">
        <v>22</v>
      </c>
      <c r="G21" s="189" t="s">
        <v>21</v>
      </c>
      <c r="H21" s="189" t="s">
        <v>22</v>
      </c>
    </row>
    <row r="22" spans="1:8">
      <c r="A22" s="20">
        <f>'[1]Planilha Orçamentaria '!A17</f>
        <v>1</v>
      </c>
      <c r="B22" s="190" t="str">
        <f>'PO Térreo'!D17</f>
        <v>INSTALAÇÃO DE CANTEIRO DE OBRA</v>
      </c>
      <c r="C22" s="191">
        <f>'PO Térreo'!I17</f>
        <v>9098.2430399999994</v>
      </c>
      <c r="D22" s="14">
        <f t="shared" ref="D22:D33" si="0">C22/$C$35</f>
        <v>4.2477644457643626E-2</v>
      </c>
      <c r="E22" s="192">
        <v>100</v>
      </c>
      <c r="F22" s="36">
        <f t="shared" ref="F22:F33" si="1">E22</f>
        <v>100</v>
      </c>
      <c r="G22" s="192"/>
      <c r="H22" s="36">
        <f t="shared" ref="H22:H33" si="2">F22+G22</f>
        <v>100</v>
      </c>
    </row>
    <row r="23" spans="1:8">
      <c r="A23" s="21">
        <f>'[1]Planilha Orçamentaria '!A25</f>
        <v>2</v>
      </c>
      <c r="B23" s="193" t="str">
        <f>'PO Térreo'!D22</f>
        <v xml:space="preserve">DEMOLIÇÕES E RETIRADAS </v>
      </c>
      <c r="C23" s="194">
        <f>'PO Térreo'!I22</f>
        <v>10307.894034720002</v>
      </c>
      <c r="D23" s="15">
        <f t="shared" si="0"/>
        <v>4.8125232090293985E-2</v>
      </c>
      <c r="E23" s="37">
        <v>100</v>
      </c>
      <c r="F23" s="38">
        <f t="shared" si="1"/>
        <v>100</v>
      </c>
      <c r="G23" s="37"/>
      <c r="H23" s="38">
        <f t="shared" si="2"/>
        <v>100</v>
      </c>
    </row>
    <row r="24" spans="1:8">
      <c r="A24" s="21">
        <f>'[1]Planilha Orçamentaria '!A58</f>
        <v>3</v>
      </c>
      <c r="B24" s="193" t="str">
        <f>'PO Térreo'!D38</f>
        <v>VEDAÇÃO</v>
      </c>
      <c r="C24" s="195">
        <f>'PO Térreo'!I38</f>
        <v>50814.529525440004</v>
      </c>
      <c r="D24" s="15">
        <f t="shared" si="0"/>
        <v>0.23724157609050583</v>
      </c>
      <c r="E24" s="37">
        <v>70</v>
      </c>
      <c r="F24" s="38">
        <f t="shared" si="1"/>
        <v>70</v>
      </c>
      <c r="G24" s="37">
        <v>30</v>
      </c>
      <c r="H24" s="38">
        <f t="shared" si="2"/>
        <v>100</v>
      </c>
    </row>
    <row r="25" spans="1:8">
      <c r="A25" s="21">
        <f>'[1]Planilha Orçamentaria '!A67</f>
        <v>4</v>
      </c>
      <c r="B25" s="193" t="str">
        <f>'PO Térreo'!D45</f>
        <v>ACABAMENTOS</v>
      </c>
      <c r="C25" s="195">
        <f>'PO Térreo'!I45</f>
        <v>3557.3064820800005</v>
      </c>
      <c r="D25" s="15">
        <f t="shared" si="0"/>
        <v>1.6608261541083792E-2</v>
      </c>
      <c r="E25" s="37"/>
      <c r="F25" s="38">
        <f t="shared" si="1"/>
        <v>0</v>
      </c>
      <c r="G25" s="37">
        <v>100</v>
      </c>
      <c r="H25" s="38">
        <f t="shared" si="2"/>
        <v>100</v>
      </c>
    </row>
    <row r="26" spans="1:8">
      <c r="A26" s="21">
        <f>'[1]Planilha Orçamentaria '!A81</f>
        <v>5</v>
      </c>
      <c r="B26" s="193" t="str">
        <f>'PO Térreo'!D54</f>
        <v xml:space="preserve">ESQUADRIAS </v>
      </c>
      <c r="C26" s="195">
        <f>'PO Térreo'!I54</f>
        <v>2436.5345068799998</v>
      </c>
      <c r="D26" s="15">
        <f t="shared" si="0"/>
        <v>1.1375630002078805E-2</v>
      </c>
      <c r="E26" s="37">
        <v>50</v>
      </c>
      <c r="F26" s="38">
        <f t="shared" si="1"/>
        <v>50</v>
      </c>
      <c r="G26" s="37">
        <v>50</v>
      </c>
      <c r="H26" s="38">
        <f t="shared" si="2"/>
        <v>100</v>
      </c>
    </row>
    <row r="27" spans="1:8">
      <c r="A27" s="21">
        <f>'[1]Planilha Orçamentaria '!A100</f>
        <v>6</v>
      </c>
      <c r="B27" s="193" t="str">
        <f>'PO Térreo'!D62</f>
        <v xml:space="preserve">PINTURA </v>
      </c>
      <c r="C27" s="195">
        <f>'PO Térreo'!I62</f>
        <v>13518.44170752</v>
      </c>
      <c r="D27" s="15">
        <f t="shared" si="0"/>
        <v>6.3114554969441156E-2</v>
      </c>
      <c r="E27" s="37">
        <v>30</v>
      </c>
      <c r="F27" s="38">
        <f t="shared" si="1"/>
        <v>30</v>
      </c>
      <c r="G27" s="37">
        <v>70</v>
      </c>
      <c r="H27" s="38">
        <f t="shared" si="2"/>
        <v>100</v>
      </c>
    </row>
    <row r="28" spans="1:8">
      <c r="A28" s="21">
        <f>'[1]Planilha Orçamentaria '!A112</f>
        <v>7</v>
      </c>
      <c r="B28" s="193" t="str">
        <f>'PO Térreo'!D70</f>
        <v>ACESSIBILIDADE</v>
      </c>
      <c r="C28" s="195">
        <f>'PO Térreo'!I70</f>
        <v>1687.5333983999999</v>
      </c>
      <c r="D28" s="15">
        <f t="shared" si="0"/>
        <v>7.8787127792130582E-3</v>
      </c>
      <c r="E28" s="37"/>
      <c r="F28" s="38">
        <f t="shared" si="1"/>
        <v>0</v>
      </c>
      <c r="G28" s="37">
        <v>100</v>
      </c>
      <c r="H28" s="38">
        <f t="shared" si="2"/>
        <v>100</v>
      </c>
    </row>
    <row r="29" spans="1:8">
      <c r="A29" s="21">
        <f>'[1]Planilha Orçamentaria '!A121</f>
        <v>8</v>
      </c>
      <c r="B29" s="193" t="str">
        <f>'PO Térreo'!D79</f>
        <v>CORPO DE BOMBEIROS</v>
      </c>
      <c r="C29" s="195">
        <f>'PO Térreo'!I79</f>
        <v>30714.822947519999</v>
      </c>
      <c r="D29" s="15">
        <f t="shared" si="0"/>
        <v>0.14340057998101446</v>
      </c>
      <c r="E29" s="37">
        <v>50</v>
      </c>
      <c r="F29" s="38">
        <f t="shared" si="1"/>
        <v>50</v>
      </c>
      <c r="G29" s="37">
        <v>50</v>
      </c>
      <c r="H29" s="38">
        <f t="shared" si="2"/>
        <v>100</v>
      </c>
    </row>
    <row r="30" spans="1:8">
      <c r="A30" s="21">
        <f>'[1]Planilha Orçamentaria '!A138</f>
        <v>9</v>
      </c>
      <c r="B30" s="343" t="str">
        <f>'PO Térreo'!D95</f>
        <v>INSTALAÇÕES SISTEMAS ELÉTRICOS E ELETRÔNICOS 127/220V</v>
      </c>
      <c r="C30" s="195">
        <f>'PO Térreo'!I95</f>
        <v>58790.1232752</v>
      </c>
      <c r="D30" s="15">
        <f t="shared" si="0"/>
        <v>0.27447782424868977</v>
      </c>
      <c r="E30" s="37">
        <v>40</v>
      </c>
      <c r="F30" s="38">
        <f t="shared" si="1"/>
        <v>40</v>
      </c>
      <c r="G30" s="37">
        <v>60</v>
      </c>
      <c r="H30" s="38">
        <f t="shared" si="2"/>
        <v>100</v>
      </c>
    </row>
    <row r="31" spans="1:8">
      <c r="A31" s="21">
        <f>'[1]Planilha Orçamentaria '!A201</f>
        <v>10</v>
      </c>
      <c r="B31" s="193" t="str">
        <f>'PO Térreo'!D132</f>
        <v>INSTALAÇÕES SISTEMAS HIDRÁULICOS E SANITÁRIOS</v>
      </c>
      <c r="C31" s="195">
        <f>'PO Térreo'!I132</f>
        <v>30653.929063680007</v>
      </c>
      <c r="D31" s="15">
        <f t="shared" si="0"/>
        <v>0.1431162801732353</v>
      </c>
      <c r="E31" s="37">
        <v>70</v>
      </c>
      <c r="F31" s="38">
        <f t="shared" si="1"/>
        <v>70</v>
      </c>
      <c r="G31" s="37">
        <v>30</v>
      </c>
      <c r="H31" s="38">
        <f t="shared" si="2"/>
        <v>100</v>
      </c>
    </row>
    <row r="32" spans="1:8">
      <c r="A32" s="21">
        <f>'[1]Planilha Orçamentaria '!A233</f>
        <v>11</v>
      </c>
      <c r="B32" s="193" t="str">
        <f>'PO Térreo'!D161</f>
        <v>CLIMATIZAÇÃO</v>
      </c>
      <c r="C32" s="195">
        <f>'PO Térreo'!I161</f>
        <v>1058.2263671999999</v>
      </c>
      <c r="D32" s="15">
        <f t="shared" si="0"/>
        <v>4.9406202037031348E-3</v>
      </c>
      <c r="E32" s="37"/>
      <c r="F32" s="38">
        <f t="shared" si="1"/>
        <v>0</v>
      </c>
      <c r="G32" s="37">
        <v>100</v>
      </c>
      <c r="H32" s="38">
        <f t="shared" si="2"/>
        <v>100</v>
      </c>
    </row>
    <row r="33" spans="1:8" ht="13.5" thickBot="1">
      <c r="A33" s="196">
        <f>'[1]Planilha Orçamentaria '!A244</f>
        <v>12</v>
      </c>
      <c r="B33" s="197" t="str">
        <f>'PO Térreo'!D166</f>
        <v>SERVIÇOS FINAIS</v>
      </c>
      <c r="C33" s="195">
        <f>'PO Térreo'!I166</f>
        <v>1551.388608</v>
      </c>
      <c r="D33" s="15">
        <f t="shared" si="0"/>
        <v>7.2430834630971414E-3</v>
      </c>
      <c r="E33" s="198"/>
      <c r="F33" s="199">
        <f t="shared" si="1"/>
        <v>0</v>
      </c>
      <c r="G33" s="198">
        <v>100</v>
      </c>
      <c r="H33" s="199">
        <f t="shared" si="2"/>
        <v>100</v>
      </c>
    </row>
    <row r="34" spans="1:8" ht="13.5" thickBot="1">
      <c r="A34" s="200"/>
      <c r="B34" s="201"/>
      <c r="C34" s="39">
        <f>SUM(C22:C33)</f>
        <v>214188.97295664001</v>
      </c>
      <c r="D34" s="40"/>
      <c r="E34" s="202"/>
      <c r="F34" s="202"/>
      <c r="G34" s="202"/>
      <c r="H34" s="203"/>
    </row>
    <row r="35" spans="1:8" ht="15" customHeight="1" thickBot="1">
      <c r="A35" s="22"/>
      <c r="B35" s="23" t="s">
        <v>23</v>
      </c>
      <c r="C35" s="24">
        <f>C34</f>
        <v>214188.97295664001</v>
      </c>
      <c r="D35" s="25">
        <f>SUM(D22:D33)</f>
        <v>1</v>
      </c>
      <c r="E35" s="26">
        <f>SUMPRODUCT(E22:E33,$D$22:$D$33)/100</f>
        <v>0.56296697711441146</v>
      </c>
      <c r="F35" s="27">
        <f>E35</f>
        <v>0.56296697711441146</v>
      </c>
      <c r="G35" s="26">
        <f>SUMPRODUCT(G22:G33,$D$22:$D$33)/100</f>
        <v>0.43703302288558876</v>
      </c>
      <c r="H35" s="28">
        <f>F35+G35</f>
        <v>1.0000000000000002</v>
      </c>
    </row>
    <row r="36" spans="1:8" ht="13.5" thickBot="1">
      <c r="A36" s="29"/>
      <c r="B36" s="30" t="s">
        <v>24</v>
      </c>
      <c r="C36" s="31"/>
      <c r="D36" s="32"/>
      <c r="E36" s="403">
        <f>E35*$C$35</f>
        <v>120581.31863664005</v>
      </c>
      <c r="F36" s="404"/>
      <c r="G36" s="403">
        <f>G35*$C$35</f>
        <v>93607.654320000001</v>
      </c>
      <c r="H36" s="404"/>
    </row>
    <row r="37" spans="1:8" ht="13.5" thickBot="1">
      <c r="A37" s="29"/>
      <c r="B37" s="204"/>
      <c r="C37" s="205"/>
      <c r="D37" s="326"/>
      <c r="E37" s="206"/>
      <c r="F37" s="206"/>
      <c r="G37" s="206"/>
      <c r="H37" s="207"/>
    </row>
    <row r="38" spans="1:8">
      <c r="A38" s="49"/>
      <c r="B38" s="49"/>
      <c r="C38" s="50"/>
      <c r="D38" s="49"/>
      <c r="E38" s="49"/>
      <c r="F38" s="51"/>
      <c r="G38" s="51"/>
      <c r="H38" s="52"/>
    </row>
    <row r="39" spans="1:8">
      <c r="A39" s="49"/>
      <c r="B39" s="49"/>
      <c r="C39" s="50"/>
      <c r="D39" s="49"/>
      <c r="E39" s="49"/>
      <c r="F39" s="51"/>
      <c r="G39" s="51"/>
      <c r="H39" s="52"/>
    </row>
    <row r="40" spans="1:8">
      <c r="A40" s="8"/>
      <c r="B40" s="8"/>
      <c r="C40" s="345"/>
      <c r="D40" s="8"/>
      <c r="E40" s="8"/>
      <c r="F40" s="8"/>
      <c r="G40" s="8"/>
      <c r="H40" s="8"/>
    </row>
    <row r="41" spans="1:8">
      <c r="A41" s="8"/>
      <c r="B41" s="8"/>
      <c r="C41" s="8"/>
      <c r="D41" s="8"/>
      <c r="E41" s="8"/>
      <c r="F41" s="8"/>
      <c r="G41" s="8"/>
      <c r="H41" s="324"/>
    </row>
    <row r="42" spans="1:8" ht="14.25" customHeight="1">
      <c r="A42" s="8"/>
      <c r="B42" s="325" t="s">
        <v>192</v>
      </c>
      <c r="C42" s="183"/>
      <c r="D42" s="384" t="s">
        <v>548</v>
      </c>
      <c r="E42" s="384"/>
      <c r="F42" s="384"/>
      <c r="G42" s="384"/>
      <c r="H42" s="384"/>
    </row>
    <row r="43" spans="1:8" ht="14.25" customHeight="1">
      <c r="A43" s="8"/>
      <c r="B43" s="324" t="s">
        <v>190</v>
      </c>
      <c r="C43" s="344"/>
      <c r="D43" s="385" t="s">
        <v>549</v>
      </c>
      <c r="E43" s="385"/>
      <c r="F43" s="385"/>
      <c r="G43" s="385"/>
      <c r="H43" s="385"/>
    </row>
    <row r="44" spans="1:8">
      <c r="A44" s="8"/>
      <c r="B44" s="8"/>
      <c r="C44" s="8"/>
      <c r="D44" s="8"/>
      <c r="E44" s="8"/>
      <c r="F44" s="8"/>
      <c r="G44" s="8"/>
      <c r="H44" s="8"/>
    </row>
    <row r="45" spans="1:8">
      <c r="A45" s="8"/>
      <c r="B45" s="8"/>
      <c r="C45" s="8"/>
      <c r="D45" s="8"/>
      <c r="E45" s="8"/>
      <c r="F45" s="8"/>
      <c r="G45" s="8"/>
      <c r="H45" s="8"/>
    </row>
    <row r="46" spans="1:8">
      <c r="A46" s="8"/>
      <c r="B46" s="8"/>
      <c r="C46" s="8"/>
      <c r="D46" s="8"/>
      <c r="E46" s="8"/>
      <c r="F46" s="8"/>
      <c r="G46" s="8"/>
      <c r="H46" s="8"/>
    </row>
    <row r="47" spans="1:8">
      <c r="A47" s="8"/>
      <c r="B47" s="8"/>
      <c r="C47" s="8"/>
      <c r="D47" s="8"/>
      <c r="E47" s="8"/>
      <c r="F47" s="8"/>
      <c r="G47" s="8"/>
      <c r="H47" s="8"/>
    </row>
    <row r="48" spans="1:8">
      <c r="A48" s="8"/>
      <c r="B48" s="8"/>
      <c r="C48" s="8"/>
      <c r="D48" s="8"/>
      <c r="E48" s="8"/>
      <c r="F48" s="8"/>
      <c r="G48" s="8"/>
      <c r="H48" s="8"/>
    </row>
    <row r="49" spans="1:8">
      <c r="A49" s="8"/>
      <c r="B49" s="8"/>
      <c r="C49" s="8"/>
      <c r="D49" s="8"/>
      <c r="E49" s="8"/>
      <c r="F49" s="8"/>
      <c r="G49" s="8"/>
      <c r="H49" s="8"/>
    </row>
    <row r="50" spans="1:8">
      <c r="A50" s="8"/>
      <c r="B50" s="8"/>
      <c r="C50" s="8"/>
      <c r="D50" s="8"/>
      <c r="E50" s="8"/>
      <c r="F50" s="8"/>
      <c r="G50" s="8"/>
      <c r="H50" s="8"/>
    </row>
    <row r="51" spans="1:8">
      <c r="A51" s="8"/>
      <c r="B51" s="8"/>
      <c r="C51" s="8"/>
      <c r="D51" s="8"/>
      <c r="E51" s="8"/>
      <c r="F51" s="8"/>
      <c r="G51" s="8"/>
      <c r="H51" s="8"/>
    </row>
    <row r="52" spans="1:8">
      <c r="A52" s="8"/>
      <c r="B52" s="8"/>
      <c r="C52" s="8"/>
      <c r="D52" s="8"/>
      <c r="E52" s="8"/>
      <c r="F52" s="8"/>
      <c r="G52" s="8"/>
      <c r="H52" s="8"/>
    </row>
    <row r="53" spans="1:8">
      <c r="A53" s="8"/>
      <c r="B53" s="8"/>
      <c r="C53" s="8"/>
      <c r="D53" s="8"/>
      <c r="E53" s="8"/>
      <c r="F53" s="8"/>
      <c r="G53" s="8"/>
      <c r="H53" s="8"/>
    </row>
    <row r="54" spans="1:8">
      <c r="A54" s="8"/>
      <c r="B54" s="8"/>
      <c r="C54" s="8"/>
      <c r="D54" s="8"/>
      <c r="E54" s="8"/>
      <c r="F54" s="8"/>
      <c r="G54" s="8"/>
      <c r="H54" s="8"/>
    </row>
    <row r="55" spans="1:8">
      <c r="A55" s="8"/>
      <c r="B55" s="8"/>
      <c r="C55" s="8"/>
      <c r="D55" s="8"/>
      <c r="E55" s="8"/>
      <c r="F55" s="8"/>
      <c r="G55" s="8"/>
      <c r="H55" s="8"/>
    </row>
    <row r="56" spans="1:8">
      <c r="A56" s="8"/>
      <c r="B56" s="8"/>
      <c r="C56" s="8"/>
      <c r="D56" s="8"/>
      <c r="E56" s="8"/>
      <c r="F56" s="8"/>
      <c r="G56" s="8"/>
      <c r="H56" s="8"/>
    </row>
    <row r="57" spans="1:8">
      <c r="A57" s="8"/>
      <c r="B57" s="8"/>
      <c r="C57" s="8"/>
      <c r="D57" s="8"/>
      <c r="E57" s="8"/>
      <c r="F57" s="8"/>
      <c r="G57" s="8"/>
      <c r="H57" s="8"/>
    </row>
    <row r="58" spans="1:8">
      <c r="A58" s="8"/>
      <c r="B58" s="8"/>
      <c r="C58" s="8"/>
      <c r="D58" s="8"/>
      <c r="E58" s="8"/>
      <c r="F58" s="8"/>
      <c r="G58" s="8"/>
      <c r="H58" s="8"/>
    </row>
    <row r="120" spans="2:8" s="16" customFormat="1">
      <c r="B120" s="13"/>
      <c r="C120" s="17"/>
      <c r="D120" s="18"/>
      <c r="E120" s="18"/>
      <c r="F120" s="12"/>
      <c r="G120" s="13"/>
      <c r="H120" s="13"/>
    </row>
  </sheetData>
  <mergeCells count="10">
    <mergeCell ref="D42:H42"/>
    <mergeCell ref="D43:H43"/>
    <mergeCell ref="A1:H10"/>
    <mergeCell ref="A11:H13"/>
    <mergeCell ref="E36:F36"/>
    <mergeCell ref="G36:H36"/>
    <mergeCell ref="C19:C21"/>
    <mergeCell ref="D19:D21"/>
    <mergeCell ref="E19:F20"/>
    <mergeCell ref="G19:H20"/>
  </mergeCells>
  <printOptions horizontalCentered="1" verticalCentered="1"/>
  <pageMargins left="0.78740157480314965" right="0.78740157480314965" top="0.78740157480314965" bottom="0.78740157480314965" header="0" footer="0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1"/>
  <sheetViews>
    <sheetView showGridLines="0" tabSelected="1" view="pageBreakPreview" zoomScaleSheetLayoutView="100" workbookViewId="0">
      <selection activeCell="D73" sqref="D73"/>
    </sheetView>
  </sheetViews>
  <sheetFormatPr defaultRowHeight="14.25"/>
  <cols>
    <col min="1" max="1" width="10.375" bestFit="1" customWidth="1"/>
    <col min="2" max="2" width="9.625" bestFit="1" customWidth="1"/>
    <col min="3" max="3" width="8.875" bestFit="1" customWidth="1"/>
    <col min="4" max="4" width="51.125" bestFit="1" customWidth="1"/>
  </cols>
  <sheetData>
    <row r="1" spans="1:10" ht="15" customHeight="1">
      <c r="A1" s="356" t="s">
        <v>193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>
      <c r="A2" s="388"/>
      <c r="B2" s="389"/>
      <c r="C2" s="389"/>
      <c r="D2" s="389"/>
      <c r="E2" s="389"/>
      <c r="F2" s="389"/>
      <c r="G2" s="389"/>
      <c r="H2" s="389"/>
      <c r="I2" s="389"/>
      <c r="J2" s="390"/>
    </row>
    <row r="3" spans="1:10">
      <c r="A3" s="388"/>
      <c r="B3" s="389"/>
      <c r="C3" s="389"/>
      <c r="D3" s="389"/>
      <c r="E3" s="389"/>
      <c r="F3" s="389"/>
      <c r="G3" s="389"/>
      <c r="H3" s="389"/>
      <c r="I3" s="389"/>
      <c r="J3" s="390"/>
    </row>
    <row r="4" spans="1:10">
      <c r="A4" s="388"/>
      <c r="B4" s="389"/>
      <c r="C4" s="389"/>
      <c r="D4" s="389"/>
      <c r="E4" s="389"/>
      <c r="F4" s="389"/>
      <c r="G4" s="389"/>
      <c r="H4" s="389"/>
      <c r="I4" s="389"/>
      <c r="J4" s="390"/>
    </row>
    <row r="5" spans="1:10">
      <c r="A5" s="388"/>
      <c r="B5" s="389"/>
      <c r="C5" s="389"/>
      <c r="D5" s="389"/>
      <c r="E5" s="389"/>
      <c r="F5" s="389"/>
      <c r="G5" s="389"/>
      <c r="H5" s="389"/>
      <c r="I5" s="389"/>
      <c r="J5" s="390"/>
    </row>
    <row r="6" spans="1:10">
      <c r="A6" s="388"/>
      <c r="B6" s="389"/>
      <c r="C6" s="389"/>
      <c r="D6" s="389"/>
      <c r="E6" s="389"/>
      <c r="F6" s="389"/>
      <c r="G6" s="389"/>
      <c r="H6" s="389"/>
      <c r="I6" s="389"/>
      <c r="J6" s="390"/>
    </row>
    <row r="7" spans="1:10">
      <c r="A7" s="388"/>
      <c r="B7" s="389"/>
      <c r="C7" s="389"/>
      <c r="D7" s="389"/>
      <c r="E7" s="389"/>
      <c r="F7" s="389"/>
      <c r="G7" s="389"/>
      <c r="H7" s="389"/>
      <c r="I7" s="389"/>
      <c r="J7" s="390"/>
    </row>
    <row r="8" spans="1:10">
      <c r="A8" s="388"/>
      <c r="B8" s="389"/>
      <c r="C8" s="389"/>
      <c r="D8" s="389"/>
      <c r="E8" s="389"/>
      <c r="F8" s="389"/>
      <c r="G8" s="389"/>
      <c r="H8" s="389"/>
      <c r="I8" s="389"/>
      <c r="J8" s="390"/>
    </row>
    <row r="9" spans="1:10">
      <c r="A9" s="388"/>
      <c r="B9" s="389"/>
      <c r="C9" s="389"/>
      <c r="D9" s="389"/>
      <c r="E9" s="389"/>
      <c r="F9" s="389"/>
      <c r="G9" s="389"/>
      <c r="H9" s="389"/>
      <c r="I9" s="389"/>
      <c r="J9" s="390"/>
    </row>
    <row r="10" spans="1:10" ht="15" thickBot="1">
      <c r="A10" s="391"/>
      <c r="B10" s="392"/>
      <c r="C10" s="392"/>
      <c r="D10" s="392"/>
      <c r="E10" s="392"/>
      <c r="F10" s="392"/>
      <c r="G10" s="392"/>
      <c r="H10" s="392"/>
      <c r="I10" s="392"/>
      <c r="J10" s="393"/>
    </row>
    <row r="11" spans="1:10" ht="14.25" customHeight="1">
      <c r="A11" s="365" t="s">
        <v>532</v>
      </c>
      <c r="B11" s="366"/>
      <c r="C11" s="366"/>
      <c r="D11" s="366"/>
      <c r="E11" s="366"/>
      <c r="F11" s="366"/>
      <c r="G11" s="366"/>
      <c r="H11" s="366"/>
      <c r="I11" s="366"/>
      <c r="J11" s="367"/>
    </row>
    <row r="12" spans="1:10" ht="15" customHeight="1" thickBot="1">
      <c r="A12" s="412"/>
      <c r="B12" s="413"/>
      <c r="C12" s="413"/>
      <c r="D12" s="413"/>
      <c r="E12" s="413"/>
      <c r="F12" s="413"/>
      <c r="G12" s="413"/>
      <c r="H12" s="413"/>
      <c r="I12" s="413"/>
      <c r="J12" s="414"/>
    </row>
    <row r="13" spans="1:10" ht="15" customHeight="1">
      <c r="A13" s="419" t="s">
        <v>185</v>
      </c>
      <c r="B13" s="420"/>
      <c r="C13" s="420"/>
      <c r="D13" s="420"/>
      <c r="E13" s="415" t="s">
        <v>159</v>
      </c>
      <c r="F13" s="415"/>
      <c r="G13" s="415"/>
      <c r="H13" s="415"/>
      <c r="I13" s="415"/>
      <c r="J13" s="416"/>
    </row>
    <row r="14" spans="1:10" ht="18.75" customHeight="1">
      <c r="A14" s="371" t="s">
        <v>158</v>
      </c>
      <c r="B14" s="372"/>
      <c r="C14" s="372"/>
      <c r="D14" s="372"/>
      <c r="E14" s="417"/>
      <c r="F14" s="417"/>
      <c r="G14" s="417"/>
      <c r="H14" s="417"/>
      <c r="I14" s="417"/>
      <c r="J14" s="418"/>
    </row>
    <row r="15" spans="1:10">
      <c r="A15" s="371" t="s">
        <v>552</v>
      </c>
      <c r="B15" s="372"/>
      <c r="C15" s="372"/>
      <c r="D15" s="372"/>
      <c r="E15" s="63"/>
      <c r="F15" s="64"/>
      <c r="G15" s="65"/>
      <c r="H15" s="65"/>
      <c r="I15" s="346"/>
      <c r="J15" s="322"/>
    </row>
    <row r="16" spans="1:10" ht="15" thickBot="1">
      <c r="A16" s="430" t="s">
        <v>523</v>
      </c>
      <c r="B16" s="431"/>
      <c r="C16" s="431"/>
      <c r="D16" s="431"/>
      <c r="E16" s="327"/>
      <c r="F16" s="328"/>
      <c r="G16" s="329"/>
      <c r="H16" s="329"/>
      <c r="I16" s="330"/>
      <c r="J16" s="323"/>
    </row>
    <row r="17" spans="1:10" ht="15" thickBot="1"/>
    <row r="18" spans="1:10" ht="26.25" customHeight="1" thickBot="1">
      <c r="A18" s="421" t="s">
        <v>209</v>
      </c>
      <c r="B18" s="226" t="s">
        <v>202</v>
      </c>
      <c r="C18" s="227" t="s">
        <v>209</v>
      </c>
      <c r="D18" s="228" t="s">
        <v>210</v>
      </c>
      <c r="E18" s="229" t="s">
        <v>10</v>
      </c>
      <c r="F18" s="230"/>
      <c r="G18" s="230"/>
      <c r="H18" s="230"/>
      <c r="I18" s="231"/>
      <c r="J18" s="232"/>
    </row>
    <row r="19" spans="1:10" ht="12.75" customHeight="1" thickBot="1">
      <c r="A19" s="423"/>
      <c r="B19" s="251" t="s">
        <v>72</v>
      </c>
      <c r="C19" s="252" t="s">
        <v>206</v>
      </c>
      <c r="D19" s="253" t="s">
        <v>207</v>
      </c>
      <c r="E19" s="254" t="s">
        <v>204</v>
      </c>
      <c r="F19" s="255">
        <v>0.6</v>
      </c>
      <c r="G19" s="255">
        <v>13.78</v>
      </c>
      <c r="H19" s="256">
        <f>F19*G19</f>
        <v>8.2679999999999989</v>
      </c>
      <c r="I19" s="442">
        <f>SUM(H19:H19)</f>
        <v>8.2679999999999989</v>
      </c>
      <c r="J19" s="443"/>
    </row>
    <row r="20" spans="1:10" ht="12.75" customHeight="1" thickBot="1">
      <c r="A20" s="314"/>
      <c r="B20" s="286"/>
      <c r="C20" s="287"/>
      <c r="D20" s="315"/>
      <c r="E20" s="289"/>
      <c r="F20" s="290"/>
      <c r="G20" s="290"/>
      <c r="H20" s="291"/>
      <c r="I20" s="305"/>
      <c r="J20" s="305"/>
    </row>
    <row r="21" spans="1:10" ht="39" thickBot="1">
      <c r="A21" s="421" t="s">
        <v>228</v>
      </c>
      <c r="B21" s="226" t="s">
        <v>202</v>
      </c>
      <c r="C21" s="227" t="s">
        <v>228</v>
      </c>
      <c r="D21" s="228" t="s">
        <v>229</v>
      </c>
      <c r="E21" s="229" t="s">
        <v>10</v>
      </c>
      <c r="F21" s="230"/>
      <c r="G21" s="230"/>
      <c r="H21" s="230"/>
      <c r="I21" s="231"/>
      <c r="J21" s="232"/>
    </row>
    <row r="22" spans="1:10" ht="12.75" customHeight="1" thickBot="1">
      <c r="A22" s="423"/>
      <c r="B22" s="251" t="s">
        <v>205</v>
      </c>
      <c r="C22" s="252"/>
      <c r="D22" s="253" t="s">
        <v>516</v>
      </c>
      <c r="E22" s="254" t="s">
        <v>10</v>
      </c>
      <c r="F22" s="255">
        <v>1</v>
      </c>
      <c r="G22" s="255">
        <v>175.2</v>
      </c>
      <c r="H22" s="256">
        <f>F22*G22</f>
        <v>175.2</v>
      </c>
      <c r="I22" s="442">
        <f>SUM(H22:H22)</f>
        <v>175.2</v>
      </c>
      <c r="J22" s="443"/>
    </row>
    <row r="23" spans="1:10" ht="15" thickBot="1"/>
    <row r="24" spans="1:10" ht="26.25" customHeight="1" thickBot="1">
      <c r="A24" s="421" t="s">
        <v>230</v>
      </c>
      <c r="B24" s="226" t="s">
        <v>202</v>
      </c>
      <c r="C24" s="227" t="s">
        <v>230</v>
      </c>
      <c r="D24" s="228" t="s">
        <v>231</v>
      </c>
      <c r="E24" s="229" t="s">
        <v>10</v>
      </c>
      <c r="F24" s="230"/>
      <c r="G24" s="230"/>
      <c r="H24" s="230"/>
      <c r="I24" s="231"/>
      <c r="J24" s="232"/>
    </row>
    <row r="25" spans="1:10" ht="12.75" customHeight="1" thickBot="1">
      <c r="A25" s="423"/>
      <c r="B25" s="251" t="s">
        <v>205</v>
      </c>
      <c r="C25" s="252"/>
      <c r="D25" s="253" t="s">
        <v>517</v>
      </c>
      <c r="E25" s="254" t="s">
        <v>10</v>
      </c>
      <c r="F25" s="255">
        <v>1</v>
      </c>
      <c r="G25" s="255">
        <v>95</v>
      </c>
      <c r="H25" s="256">
        <f>F25*G25</f>
        <v>95</v>
      </c>
      <c r="I25" s="442">
        <f>SUM(H25:H25)</f>
        <v>95</v>
      </c>
      <c r="J25" s="443"/>
    </row>
    <row r="26" spans="1:10" ht="15" thickBot="1"/>
    <row r="27" spans="1:10" ht="26.25" customHeight="1" thickBot="1">
      <c r="A27" s="421" t="s">
        <v>259</v>
      </c>
      <c r="B27" s="226" t="s">
        <v>202</v>
      </c>
      <c r="C27" s="227" t="s">
        <v>259</v>
      </c>
      <c r="D27" s="228" t="s">
        <v>260</v>
      </c>
      <c r="E27" s="229" t="s">
        <v>10</v>
      </c>
      <c r="F27" s="230"/>
      <c r="G27" s="230"/>
      <c r="H27" s="230"/>
      <c r="I27" s="231"/>
      <c r="J27" s="232"/>
    </row>
    <row r="28" spans="1:10" ht="12.75" customHeight="1">
      <c r="A28" s="440"/>
      <c r="B28" s="233" t="s">
        <v>72</v>
      </c>
      <c r="C28" s="234" t="s">
        <v>250</v>
      </c>
      <c r="D28" s="235" t="s">
        <v>251</v>
      </c>
      <c r="E28" s="236" t="s">
        <v>204</v>
      </c>
      <c r="F28" s="237">
        <v>0.6</v>
      </c>
      <c r="G28" s="237">
        <v>16.79</v>
      </c>
      <c r="H28" s="238">
        <f>F28*G28</f>
        <v>10.074</v>
      </c>
      <c r="I28" s="432">
        <f>SUM(H28:H32)</f>
        <v>83.753</v>
      </c>
      <c r="J28" s="425"/>
    </row>
    <row r="29" spans="1:10" ht="12.75" customHeight="1">
      <c r="A29" s="440"/>
      <c r="B29" s="239" t="s">
        <v>72</v>
      </c>
      <c r="C29" s="240" t="s">
        <v>206</v>
      </c>
      <c r="D29" s="241" t="s">
        <v>207</v>
      </c>
      <c r="E29" s="242" t="s">
        <v>204</v>
      </c>
      <c r="F29" s="243">
        <v>0.7</v>
      </c>
      <c r="G29" s="243">
        <v>13.78</v>
      </c>
      <c r="H29" s="244">
        <f>F29*G29</f>
        <v>9.645999999999999</v>
      </c>
      <c r="I29" s="433"/>
      <c r="J29" s="427"/>
    </row>
    <row r="30" spans="1:10" ht="25.5">
      <c r="A30" s="440"/>
      <c r="B30" s="239" t="s">
        <v>72</v>
      </c>
      <c r="C30" s="240" t="s">
        <v>252</v>
      </c>
      <c r="D30" s="241" t="s">
        <v>253</v>
      </c>
      <c r="E30" s="242" t="s">
        <v>9</v>
      </c>
      <c r="F30" s="243">
        <v>0.16700000000000001</v>
      </c>
      <c r="G30" s="243">
        <v>45</v>
      </c>
      <c r="H30" s="244">
        <f>F30*G30</f>
        <v>7.5150000000000006</v>
      </c>
      <c r="I30" s="433"/>
      <c r="J30" s="427"/>
    </row>
    <row r="31" spans="1:10">
      <c r="A31" s="440"/>
      <c r="B31" s="239" t="s">
        <v>72</v>
      </c>
      <c r="C31" s="240" t="s">
        <v>254</v>
      </c>
      <c r="D31" s="241" t="s">
        <v>255</v>
      </c>
      <c r="E31" s="242" t="s">
        <v>256</v>
      </c>
      <c r="F31" s="243">
        <v>2.8</v>
      </c>
      <c r="G31" s="243">
        <v>0.57999999999999996</v>
      </c>
      <c r="H31" s="244">
        <f>F31*G31</f>
        <v>1.6239999999999999</v>
      </c>
      <c r="I31" s="433"/>
      <c r="J31" s="427"/>
    </row>
    <row r="32" spans="1:10" ht="26.25" thickBot="1">
      <c r="A32" s="441"/>
      <c r="B32" s="245" t="s">
        <v>72</v>
      </c>
      <c r="C32" s="246" t="s">
        <v>257</v>
      </c>
      <c r="D32" s="247" t="s">
        <v>258</v>
      </c>
      <c r="E32" s="248" t="s">
        <v>10</v>
      </c>
      <c r="F32" s="249">
        <v>1.05</v>
      </c>
      <c r="G32" s="249">
        <v>52.28</v>
      </c>
      <c r="H32" s="250">
        <f>F32*G32</f>
        <v>54.894000000000005</v>
      </c>
      <c r="I32" s="434"/>
      <c r="J32" s="429"/>
    </row>
    <row r="33" spans="1:10" ht="15" thickBot="1"/>
    <row r="34" spans="1:10" ht="39" thickBot="1">
      <c r="A34" s="421" t="s">
        <v>262</v>
      </c>
      <c r="B34" s="226" t="s">
        <v>202</v>
      </c>
      <c r="C34" s="227" t="s">
        <v>262</v>
      </c>
      <c r="D34" s="228" t="s">
        <v>263</v>
      </c>
      <c r="E34" s="229" t="s">
        <v>203</v>
      </c>
      <c r="F34" s="230"/>
      <c r="G34" s="230"/>
      <c r="H34" s="230"/>
      <c r="I34" s="231"/>
      <c r="J34" s="232"/>
    </row>
    <row r="35" spans="1:10" ht="12.75" customHeight="1">
      <c r="A35" s="422"/>
      <c r="B35" s="233" t="s">
        <v>72</v>
      </c>
      <c r="C35" s="234" t="s">
        <v>250</v>
      </c>
      <c r="D35" s="235" t="s">
        <v>251</v>
      </c>
      <c r="E35" s="236" t="s">
        <v>204</v>
      </c>
      <c r="F35" s="237">
        <v>0.3</v>
      </c>
      <c r="G35" s="237">
        <v>16.79</v>
      </c>
      <c r="H35" s="238">
        <f>F35*G35</f>
        <v>5.0369999999999999</v>
      </c>
      <c r="I35" s="432">
        <f>SUM(H35:H36)</f>
        <v>9.1709999999999994</v>
      </c>
      <c r="J35" s="425"/>
    </row>
    <row r="36" spans="1:10" ht="12.75" customHeight="1" thickBot="1">
      <c r="A36" s="423"/>
      <c r="B36" s="245" t="s">
        <v>72</v>
      </c>
      <c r="C36" s="246" t="s">
        <v>206</v>
      </c>
      <c r="D36" s="247" t="s">
        <v>207</v>
      </c>
      <c r="E36" s="248" t="s">
        <v>204</v>
      </c>
      <c r="F36" s="249">
        <v>0.3</v>
      </c>
      <c r="G36" s="249">
        <v>13.78</v>
      </c>
      <c r="H36" s="250">
        <f>F36*G36</f>
        <v>4.1339999999999995</v>
      </c>
      <c r="I36" s="434"/>
      <c r="J36" s="429"/>
    </row>
    <row r="37" spans="1:10" ht="15" thickBot="1"/>
    <row r="38" spans="1:10" ht="39" thickBot="1">
      <c r="A38" s="421" t="s">
        <v>264</v>
      </c>
      <c r="B38" s="226" t="s">
        <v>202</v>
      </c>
      <c r="C38" s="227" t="s">
        <v>264</v>
      </c>
      <c r="D38" s="228" t="s">
        <v>265</v>
      </c>
      <c r="E38" s="229" t="s">
        <v>203</v>
      </c>
      <c r="F38" s="230"/>
      <c r="G38" s="230"/>
      <c r="H38" s="230"/>
      <c r="I38" s="231"/>
      <c r="J38" s="232"/>
    </row>
    <row r="39" spans="1:10" ht="12.75" customHeight="1">
      <c r="A39" s="440"/>
      <c r="B39" s="233" t="s">
        <v>72</v>
      </c>
      <c r="C39" s="234" t="s">
        <v>250</v>
      </c>
      <c r="D39" s="235" t="s">
        <v>251</v>
      </c>
      <c r="E39" s="236" t="s">
        <v>204</v>
      </c>
      <c r="F39" s="237">
        <v>0.3</v>
      </c>
      <c r="G39" s="237">
        <v>16.79</v>
      </c>
      <c r="H39" s="238">
        <f>F39*G39</f>
        <v>5.0369999999999999</v>
      </c>
      <c r="I39" s="432">
        <f>SUM(H39:H41)</f>
        <v>333.83100000000002</v>
      </c>
      <c r="J39" s="425"/>
    </row>
    <row r="40" spans="1:10" ht="12.75" customHeight="1">
      <c r="A40" s="440"/>
      <c r="B40" s="239" t="s">
        <v>72</v>
      </c>
      <c r="C40" s="240" t="s">
        <v>206</v>
      </c>
      <c r="D40" s="241" t="s">
        <v>207</v>
      </c>
      <c r="E40" s="242" t="s">
        <v>204</v>
      </c>
      <c r="F40" s="243">
        <v>0.3</v>
      </c>
      <c r="G40" s="243">
        <v>13.78</v>
      </c>
      <c r="H40" s="244">
        <f>F40*G40</f>
        <v>4.1339999999999995</v>
      </c>
      <c r="I40" s="433"/>
      <c r="J40" s="427"/>
    </row>
    <row r="41" spans="1:10" ht="26.25" thickBot="1">
      <c r="A41" s="441"/>
      <c r="B41" s="245" t="s">
        <v>72</v>
      </c>
      <c r="C41" s="246" t="s">
        <v>266</v>
      </c>
      <c r="D41" s="247" t="s">
        <v>267</v>
      </c>
      <c r="E41" s="248" t="s">
        <v>203</v>
      </c>
      <c r="F41" s="249">
        <v>1</v>
      </c>
      <c r="G41" s="249">
        <v>324.66000000000003</v>
      </c>
      <c r="H41" s="250">
        <f>F41*G41</f>
        <v>324.66000000000003</v>
      </c>
      <c r="I41" s="434"/>
      <c r="J41" s="429"/>
    </row>
    <row r="42" spans="1:10" ht="15" thickBot="1"/>
    <row r="43" spans="1:10" ht="26.25" thickBot="1">
      <c r="A43" s="421" t="s">
        <v>331</v>
      </c>
      <c r="B43" s="272" t="s">
        <v>202</v>
      </c>
      <c r="C43" s="273" t="s">
        <v>331</v>
      </c>
      <c r="D43" s="292" t="s">
        <v>332</v>
      </c>
      <c r="E43" s="275" t="s">
        <v>203</v>
      </c>
      <c r="F43" s="276"/>
      <c r="G43" s="276"/>
      <c r="H43" s="276"/>
      <c r="I43" s="231"/>
      <c r="J43" s="232"/>
    </row>
    <row r="44" spans="1:10" ht="25.5">
      <c r="A44" s="422"/>
      <c r="B44" s="277" t="s">
        <v>72</v>
      </c>
      <c r="C44" s="240" t="s">
        <v>282</v>
      </c>
      <c r="D44" s="241" t="s">
        <v>283</v>
      </c>
      <c r="E44" s="279" t="s">
        <v>204</v>
      </c>
      <c r="F44" s="302">
        <v>0.15</v>
      </c>
      <c r="G44" s="302">
        <v>13.9</v>
      </c>
      <c r="H44" s="303">
        <f>F44*G44</f>
        <v>2.085</v>
      </c>
      <c r="I44" s="433">
        <f>SUM(H44:H45)</f>
        <v>99.834999999999994</v>
      </c>
      <c r="J44" s="427"/>
    </row>
    <row r="45" spans="1:10" ht="15" thickBot="1">
      <c r="A45" s="423"/>
      <c r="B45" s="245" t="s">
        <v>205</v>
      </c>
      <c r="C45" s="246" t="s">
        <v>466</v>
      </c>
      <c r="D45" s="247" t="s">
        <v>467</v>
      </c>
      <c r="E45" s="248" t="s">
        <v>203</v>
      </c>
      <c r="F45" s="249">
        <v>1</v>
      </c>
      <c r="G45" s="249">
        <v>97.75</v>
      </c>
      <c r="H45" s="250">
        <f>F45*G45</f>
        <v>97.75</v>
      </c>
      <c r="I45" s="434"/>
      <c r="J45" s="429"/>
    </row>
    <row r="46" spans="1:10" ht="15" thickBot="1">
      <c r="A46" s="296"/>
      <c r="B46" s="296"/>
      <c r="C46" s="296"/>
      <c r="D46" s="297"/>
      <c r="E46" s="296"/>
      <c r="F46" s="298"/>
      <c r="G46" s="298"/>
      <c r="H46" s="298"/>
      <c r="I46" s="299"/>
      <c r="J46" s="299"/>
    </row>
    <row r="47" spans="1:10" ht="16.5" thickBot="1">
      <c r="A47" s="421" t="s">
        <v>268</v>
      </c>
      <c r="B47" s="226" t="s">
        <v>202</v>
      </c>
      <c r="C47" s="227" t="s">
        <v>268</v>
      </c>
      <c r="D47" s="264" t="s">
        <v>269</v>
      </c>
      <c r="E47" s="229" t="s">
        <v>203</v>
      </c>
      <c r="F47" s="230"/>
      <c r="G47" s="230"/>
      <c r="H47" s="230"/>
      <c r="I47" s="231"/>
      <c r="J47" s="232"/>
    </row>
    <row r="48" spans="1:10" ht="12.75" customHeight="1">
      <c r="A48" s="440"/>
      <c r="B48" s="233" t="s">
        <v>72</v>
      </c>
      <c r="C48" s="234" t="s">
        <v>272</v>
      </c>
      <c r="D48" s="235" t="s">
        <v>273</v>
      </c>
      <c r="E48" s="236" t="s">
        <v>204</v>
      </c>
      <c r="F48" s="237">
        <v>1</v>
      </c>
      <c r="G48" s="237">
        <v>16.07</v>
      </c>
      <c r="H48" s="238">
        <f>F48*G48</f>
        <v>16.07</v>
      </c>
      <c r="I48" s="432">
        <f>SUM(H48:H50)</f>
        <v>500.38</v>
      </c>
      <c r="J48" s="425"/>
    </row>
    <row r="49" spans="1:11" ht="12.75" customHeight="1">
      <c r="A49" s="440"/>
      <c r="B49" s="239" t="s">
        <v>72</v>
      </c>
      <c r="C49" s="240" t="s">
        <v>270</v>
      </c>
      <c r="D49" s="241" t="s">
        <v>271</v>
      </c>
      <c r="E49" s="242" t="s">
        <v>204</v>
      </c>
      <c r="F49" s="243">
        <v>1</v>
      </c>
      <c r="G49" s="243">
        <v>13.39</v>
      </c>
      <c r="H49" s="244">
        <f>F49*G49</f>
        <v>13.39</v>
      </c>
      <c r="I49" s="433"/>
      <c r="J49" s="427"/>
    </row>
    <row r="50" spans="1:11" ht="26.25" thickBot="1">
      <c r="A50" s="441"/>
      <c r="B50" s="245" t="s">
        <v>72</v>
      </c>
      <c r="C50" s="246" t="s">
        <v>274</v>
      </c>
      <c r="D50" s="247" t="s">
        <v>275</v>
      </c>
      <c r="E50" s="248" t="s">
        <v>203</v>
      </c>
      <c r="F50" s="249">
        <v>1</v>
      </c>
      <c r="G50" s="249">
        <v>470.92</v>
      </c>
      <c r="H50" s="250">
        <f>F50*G50</f>
        <v>470.92</v>
      </c>
      <c r="I50" s="434"/>
      <c r="J50" s="429"/>
    </row>
    <row r="51" spans="1:11" ht="18.75" thickBot="1">
      <c r="A51" s="304"/>
      <c r="B51" s="286"/>
      <c r="C51" s="287"/>
      <c r="D51" s="288"/>
      <c r="E51" s="289"/>
      <c r="F51" s="290"/>
      <c r="G51" s="290"/>
      <c r="H51" s="291"/>
      <c r="I51" s="305"/>
      <c r="J51" s="305"/>
      <c r="K51" s="259"/>
    </row>
    <row r="52" spans="1:11" ht="26.25" thickBot="1">
      <c r="A52" s="435" t="s">
        <v>323</v>
      </c>
      <c r="B52" s="272" t="s">
        <v>202</v>
      </c>
      <c r="C52" s="273" t="s">
        <v>323</v>
      </c>
      <c r="D52" s="292" t="s">
        <v>324</v>
      </c>
      <c r="E52" s="275" t="s">
        <v>11</v>
      </c>
      <c r="F52" s="276"/>
      <c r="G52" s="276"/>
      <c r="H52" s="276"/>
      <c r="I52" s="231"/>
      <c r="J52" s="232"/>
    </row>
    <row r="53" spans="1:11" ht="26.25" thickBot="1">
      <c r="A53" s="436"/>
      <c r="B53" s="283" t="s">
        <v>72</v>
      </c>
      <c r="C53" s="246" t="s">
        <v>325</v>
      </c>
      <c r="D53" s="247" t="s">
        <v>326</v>
      </c>
      <c r="E53" s="293" t="s">
        <v>10</v>
      </c>
      <c r="F53" s="294">
        <v>0.4</v>
      </c>
      <c r="G53" s="294">
        <v>557.84</v>
      </c>
      <c r="H53" s="295">
        <f>F53*G53</f>
        <v>223.13600000000002</v>
      </c>
      <c r="I53" s="434">
        <f>SUM(H53:H53)</f>
        <v>223.13600000000002</v>
      </c>
      <c r="J53" s="429"/>
    </row>
    <row r="54" spans="1:11" ht="15" thickBot="1">
      <c r="A54" s="296"/>
      <c r="B54" s="296"/>
      <c r="C54" s="296"/>
      <c r="D54" s="297"/>
      <c r="E54" s="296"/>
      <c r="F54" s="298"/>
      <c r="G54" s="298"/>
      <c r="H54" s="298"/>
      <c r="I54" s="299"/>
      <c r="J54" s="299"/>
    </row>
    <row r="55" spans="1:11" ht="26.25" thickBot="1">
      <c r="A55" s="435" t="s">
        <v>327</v>
      </c>
      <c r="B55" s="272" t="s">
        <v>202</v>
      </c>
      <c r="C55" s="273" t="s">
        <v>327</v>
      </c>
      <c r="D55" s="292" t="s">
        <v>328</v>
      </c>
      <c r="E55" s="275" t="s">
        <v>203</v>
      </c>
      <c r="F55" s="276"/>
      <c r="G55" s="276"/>
      <c r="H55" s="276"/>
      <c r="I55" s="231"/>
      <c r="J55" s="232"/>
    </row>
    <row r="56" spans="1:11" ht="12.75" customHeight="1">
      <c r="A56" s="437"/>
      <c r="B56" s="277" t="s">
        <v>72</v>
      </c>
      <c r="C56" s="234" t="s">
        <v>272</v>
      </c>
      <c r="D56" s="235" t="s">
        <v>273</v>
      </c>
      <c r="E56" s="279" t="s">
        <v>204</v>
      </c>
      <c r="F56" s="302">
        <v>0.4</v>
      </c>
      <c r="G56" s="302">
        <v>16.07</v>
      </c>
      <c r="H56" s="303">
        <f>F56*G56</f>
        <v>6.4280000000000008</v>
      </c>
      <c r="I56" s="433">
        <f>SUM(H56:H58)</f>
        <v>111.084</v>
      </c>
      <c r="J56" s="427"/>
    </row>
    <row r="57" spans="1:11" ht="12.75" customHeight="1">
      <c r="A57" s="437"/>
      <c r="B57" s="239" t="s">
        <v>72</v>
      </c>
      <c r="C57" s="240" t="s">
        <v>270</v>
      </c>
      <c r="D57" s="241" t="s">
        <v>271</v>
      </c>
      <c r="E57" s="242" t="s">
        <v>204</v>
      </c>
      <c r="F57" s="243">
        <v>0.4</v>
      </c>
      <c r="G57" s="243">
        <v>13.39</v>
      </c>
      <c r="H57" s="244">
        <f>F57*G57</f>
        <v>5.3560000000000008</v>
      </c>
      <c r="I57" s="433"/>
      <c r="J57" s="427"/>
    </row>
    <row r="58" spans="1:11" ht="26.25" thickBot="1">
      <c r="A58" s="436"/>
      <c r="B58" s="245" t="s">
        <v>72</v>
      </c>
      <c r="C58" s="246" t="s">
        <v>329</v>
      </c>
      <c r="D58" s="247" t="s">
        <v>330</v>
      </c>
      <c r="E58" s="248" t="s">
        <v>203</v>
      </c>
      <c r="F58" s="249">
        <v>1</v>
      </c>
      <c r="G58" s="249">
        <v>99.3</v>
      </c>
      <c r="H58" s="250">
        <f>F58*G58</f>
        <v>99.3</v>
      </c>
      <c r="I58" s="434"/>
      <c r="J58" s="429"/>
    </row>
    <row r="59" spans="1:11" ht="15" thickBot="1"/>
    <row r="60" spans="1:11" ht="26.25" customHeight="1" thickBot="1">
      <c r="A60" s="421" t="s">
        <v>276</v>
      </c>
      <c r="B60" s="226" t="s">
        <v>202</v>
      </c>
      <c r="C60" s="227" t="s">
        <v>276</v>
      </c>
      <c r="D60" s="228" t="s">
        <v>277</v>
      </c>
      <c r="E60" s="229" t="s">
        <v>203</v>
      </c>
      <c r="F60" s="230"/>
      <c r="G60" s="230"/>
      <c r="H60" s="230"/>
      <c r="I60" s="231"/>
      <c r="J60" s="232"/>
    </row>
    <row r="61" spans="1:11" ht="12.75" customHeight="1">
      <c r="A61" s="440"/>
      <c r="B61" s="233" t="s">
        <v>72</v>
      </c>
      <c r="C61" s="234" t="s">
        <v>278</v>
      </c>
      <c r="D61" s="235" t="s">
        <v>279</v>
      </c>
      <c r="E61" s="236" t="s">
        <v>204</v>
      </c>
      <c r="F61" s="237">
        <v>2</v>
      </c>
      <c r="G61" s="237">
        <v>19.5</v>
      </c>
      <c r="H61" s="238">
        <f t="shared" ref="H61:H66" si="0">F61*G61</f>
        <v>39</v>
      </c>
      <c r="I61" s="432">
        <f>SUM(H61:H66)</f>
        <v>6916.35</v>
      </c>
      <c r="J61" s="425"/>
    </row>
    <row r="62" spans="1:11" ht="12.75" customHeight="1">
      <c r="A62" s="440"/>
      <c r="B62" s="239" t="s">
        <v>72</v>
      </c>
      <c r="C62" s="240" t="s">
        <v>280</v>
      </c>
      <c r="D62" s="241" t="s">
        <v>281</v>
      </c>
      <c r="E62" s="242" t="s">
        <v>204</v>
      </c>
      <c r="F62" s="243">
        <v>4</v>
      </c>
      <c r="G62" s="243">
        <v>15.97</v>
      </c>
      <c r="H62" s="244">
        <f t="shared" si="0"/>
        <v>63.88</v>
      </c>
      <c r="I62" s="433"/>
      <c r="J62" s="427"/>
    </row>
    <row r="63" spans="1:11" ht="25.5">
      <c r="A63" s="440"/>
      <c r="B63" s="239" t="s">
        <v>72</v>
      </c>
      <c r="C63" s="240" t="s">
        <v>284</v>
      </c>
      <c r="D63" s="241" t="s">
        <v>285</v>
      </c>
      <c r="E63" s="242" t="s">
        <v>204</v>
      </c>
      <c r="F63" s="243">
        <v>2</v>
      </c>
      <c r="G63" s="243">
        <v>16.760000000000002</v>
      </c>
      <c r="H63" s="244">
        <f t="shared" si="0"/>
        <v>33.520000000000003</v>
      </c>
      <c r="I63" s="433"/>
      <c r="J63" s="427"/>
    </row>
    <row r="64" spans="1:11" ht="25.5">
      <c r="A64" s="440"/>
      <c r="B64" s="239" t="s">
        <v>72</v>
      </c>
      <c r="C64" s="240" t="s">
        <v>282</v>
      </c>
      <c r="D64" s="241" t="s">
        <v>283</v>
      </c>
      <c r="E64" s="242" t="s">
        <v>204</v>
      </c>
      <c r="F64" s="243">
        <v>4</v>
      </c>
      <c r="G64" s="243">
        <v>13.9</v>
      </c>
      <c r="H64" s="244">
        <f t="shared" si="0"/>
        <v>55.6</v>
      </c>
      <c r="I64" s="433"/>
      <c r="J64" s="427"/>
    </row>
    <row r="65" spans="1:10">
      <c r="A65" s="440"/>
      <c r="B65" s="239" t="s">
        <v>72</v>
      </c>
      <c r="C65" s="240" t="s">
        <v>286</v>
      </c>
      <c r="D65" s="241" t="s">
        <v>287</v>
      </c>
      <c r="E65" s="242" t="s">
        <v>203</v>
      </c>
      <c r="F65" s="243">
        <v>4</v>
      </c>
      <c r="G65" s="243">
        <v>4.9000000000000004</v>
      </c>
      <c r="H65" s="244">
        <f t="shared" si="0"/>
        <v>19.600000000000001</v>
      </c>
      <c r="I65" s="433"/>
      <c r="J65" s="427"/>
    </row>
    <row r="66" spans="1:10" ht="39" thickBot="1">
      <c r="A66" s="441"/>
      <c r="B66" s="245" t="s">
        <v>72</v>
      </c>
      <c r="C66" s="246" t="s">
        <v>288</v>
      </c>
      <c r="D66" s="247" t="s">
        <v>289</v>
      </c>
      <c r="E66" s="248" t="s">
        <v>203</v>
      </c>
      <c r="F66" s="249">
        <v>1</v>
      </c>
      <c r="G66" s="249">
        <v>6704.75</v>
      </c>
      <c r="H66" s="250">
        <f t="shared" si="0"/>
        <v>6704.75</v>
      </c>
      <c r="I66" s="434"/>
      <c r="J66" s="429"/>
    </row>
    <row r="67" spans="1:10" ht="15" thickBot="1"/>
    <row r="68" spans="1:10" ht="26.25" thickBot="1">
      <c r="A68" s="435" t="s">
        <v>292</v>
      </c>
      <c r="B68" s="226" t="s">
        <v>202</v>
      </c>
      <c r="C68" s="227" t="s">
        <v>292</v>
      </c>
      <c r="D68" s="228" t="s">
        <v>293</v>
      </c>
      <c r="E68" s="229" t="s">
        <v>203</v>
      </c>
      <c r="F68" s="230"/>
      <c r="G68" s="230"/>
      <c r="H68" s="230"/>
      <c r="I68" s="231"/>
      <c r="J68" s="232"/>
    </row>
    <row r="69" spans="1:10" ht="25.5">
      <c r="A69" s="438"/>
      <c r="B69" s="233" t="s">
        <v>72</v>
      </c>
      <c r="C69" s="234" t="s">
        <v>284</v>
      </c>
      <c r="D69" s="270" t="s">
        <v>285</v>
      </c>
      <c r="E69" s="236" t="s">
        <v>204</v>
      </c>
      <c r="F69" s="237">
        <v>5.2</v>
      </c>
      <c r="G69" s="237">
        <v>16.760000000000002</v>
      </c>
      <c r="H69" s="238">
        <f t="shared" ref="H69:H79" si="1">F69*G69</f>
        <v>87.152000000000015</v>
      </c>
      <c r="I69" s="432">
        <f>SUM(H69:H79)</f>
        <v>1471.0420000000001</v>
      </c>
      <c r="J69" s="425"/>
    </row>
    <row r="70" spans="1:10" ht="25.5">
      <c r="A70" s="438"/>
      <c r="B70" s="239" t="s">
        <v>72</v>
      </c>
      <c r="C70" s="240" t="s">
        <v>282</v>
      </c>
      <c r="D70" s="241" t="s">
        <v>283</v>
      </c>
      <c r="E70" s="242" t="s">
        <v>204</v>
      </c>
      <c r="F70" s="243">
        <v>5.2</v>
      </c>
      <c r="G70" s="243">
        <v>13.9</v>
      </c>
      <c r="H70" s="244">
        <f t="shared" si="1"/>
        <v>72.28</v>
      </c>
      <c r="I70" s="433"/>
      <c r="J70" s="427"/>
    </row>
    <row r="71" spans="1:10" ht="38.25">
      <c r="A71" s="438"/>
      <c r="B71" s="239" t="s">
        <v>72</v>
      </c>
      <c r="C71" s="240" t="s">
        <v>294</v>
      </c>
      <c r="D71" s="241" t="s">
        <v>295</v>
      </c>
      <c r="E71" s="268" t="s">
        <v>203</v>
      </c>
      <c r="F71" s="243">
        <v>4</v>
      </c>
      <c r="G71" s="243">
        <v>0.25</v>
      </c>
      <c r="H71" s="244">
        <f t="shared" si="1"/>
        <v>1</v>
      </c>
      <c r="I71" s="433"/>
      <c r="J71" s="427"/>
    </row>
    <row r="72" spans="1:10" ht="12.75" customHeight="1">
      <c r="A72" s="438"/>
      <c r="B72" s="239" t="s">
        <v>72</v>
      </c>
      <c r="C72" s="240" t="s">
        <v>296</v>
      </c>
      <c r="D72" s="263" t="s">
        <v>297</v>
      </c>
      <c r="E72" s="242" t="s">
        <v>203</v>
      </c>
      <c r="F72" s="243">
        <v>1</v>
      </c>
      <c r="G72" s="243">
        <v>29.62</v>
      </c>
      <c r="H72" s="244">
        <f t="shared" si="1"/>
        <v>29.62</v>
      </c>
      <c r="I72" s="433"/>
      <c r="J72" s="427"/>
    </row>
    <row r="73" spans="1:10" ht="25.5">
      <c r="A73" s="438"/>
      <c r="B73" s="239" t="s">
        <v>72</v>
      </c>
      <c r="C73" s="240" t="s">
        <v>298</v>
      </c>
      <c r="D73" s="241" t="s">
        <v>299</v>
      </c>
      <c r="E73" s="242" t="s">
        <v>203</v>
      </c>
      <c r="F73" s="243">
        <v>1</v>
      </c>
      <c r="G73" s="243">
        <v>62.85</v>
      </c>
      <c r="H73" s="244">
        <f t="shared" si="1"/>
        <v>62.85</v>
      </c>
      <c r="I73" s="433"/>
      <c r="J73" s="427"/>
    </row>
    <row r="74" spans="1:10" ht="63.75">
      <c r="A74" s="438"/>
      <c r="B74" s="239" t="s">
        <v>72</v>
      </c>
      <c r="C74" s="240" t="s">
        <v>300</v>
      </c>
      <c r="D74" s="241" t="s">
        <v>301</v>
      </c>
      <c r="E74" s="242" t="s">
        <v>203</v>
      </c>
      <c r="F74" s="243">
        <v>1</v>
      </c>
      <c r="G74" s="243">
        <v>212.76</v>
      </c>
      <c r="H74" s="244">
        <f t="shared" si="1"/>
        <v>212.76</v>
      </c>
      <c r="I74" s="433"/>
      <c r="J74" s="427"/>
    </row>
    <row r="75" spans="1:10" ht="38.25">
      <c r="A75" s="438"/>
      <c r="B75" s="239" t="s">
        <v>72</v>
      </c>
      <c r="C75" s="240" t="s">
        <v>302</v>
      </c>
      <c r="D75" s="241" t="s">
        <v>303</v>
      </c>
      <c r="E75" s="242" t="s">
        <v>203</v>
      </c>
      <c r="F75" s="243">
        <v>1</v>
      </c>
      <c r="G75" s="243">
        <v>41.14</v>
      </c>
      <c r="H75" s="244">
        <f t="shared" si="1"/>
        <v>41.14</v>
      </c>
      <c r="I75" s="433"/>
      <c r="J75" s="427"/>
    </row>
    <row r="76" spans="1:10" ht="38.25">
      <c r="A76" s="438"/>
      <c r="B76" s="239" t="s">
        <v>72</v>
      </c>
      <c r="C76" s="240" t="s">
        <v>304</v>
      </c>
      <c r="D76" s="241" t="s">
        <v>305</v>
      </c>
      <c r="E76" s="268" t="s">
        <v>203</v>
      </c>
      <c r="F76" s="243">
        <v>2</v>
      </c>
      <c r="G76" s="243">
        <v>351.54</v>
      </c>
      <c r="H76" s="244">
        <f t="shared" si="1"/>
        <v>703.08</v>
      </c>
      <c r="I76" s="433"/>
      <c r="J76" s="427"/>
    </row>
    <row r="77" spans="1:10" ht="25.5">
      <c r="A77" s="438"/>
      <c r="B77" s="239" t="s">
        <v>72</v>
      </c>
      <c r="C77" s="240" t="s">
        <v>306</v>
      </c>
      <c r="D77" s="241" t="s">
        <v>96</v>
      </c>
      <c r="E77" s="242" t="s">
        <v>203</v>
      </c>
      <c r="F77" s="243">
        <v>1</v>
      </c>
      <c r="G77" s="243">
        <v>140.91999999999999</v>
      </c>
      <c r="H77" s="244">
        <f t="shared" si="1"/>
        <v>140.91999999999999</v>
      </c>
      <c r="I77" s="433"/>
      <c r="J77" s="427"/>
    </row>
    <row r="78" spans="1:10" ht="12.75" customHeight="1">
      <c r="A78" s="438"/>
      <c r="B78" s="239" t="s">
        <v>72</v>
      </c>
      <c r="C78" s="240" t="s">
        <v>307</v>
      </c>
      <c r="D78" s="241" t="s">
        <v>308</v>
      </c>
      <c r="E78" s="242" t="s">
        <v>203</v>
      </c>
      <c r="F78" s="243">
        <v>0.12</v>
      </c>
      <c r="G78" s="243">
        <v>2</v>
      </c>
      <c r="H78" s="244">
        <f t="shared" si="1"/>
        <v>0.24</v>
      </c>
      <c r="I78" s="433"/>
      <c r="J78" s="427"/>
    </row>
    <row r="79" spans="1:10" ht="39" thickBot="1">
      <c r="A79" s="439"/>
      <c r="B79" s="245" t="s">
        <v>72</v>
      </c>
      <c r="C79" s="246" t="s">
        <v>309</v>
      </c>
      <c r="D79" s="247" t="s">
        <v>310</v>
      </c>
      <c r="E79" s="269" t="s">
        <v>203</v>
      </c>
      <c r="F79" s="249">
        <v>1</v>
      </c>
      <c r="G79" s="249">
        <v>120</v>
      </c>
      <c r="H79" s="250">
        <f t="shared" si="1"/>
        <v>120</v>
      </c>
      <c r="I79" s="434"/>
      <c r="J79" s="429"/>
    </row>
    <row r="80" spans="1:10" ht="15" thickBot="1"/>
    <row r="81" spans="1:10" ht="16.5" thickBot="1">
      <c r="A81" s="435" t="s">
        <v>315</v>
      </c>
      <c r="B81" s="272" t="s">
        <v>202</v>
      </c>
      <c r="C81" s="273" t="s">
        <v>311</v>
      </c>
      <c r="D81" s="274" t="s">
        <v>316</v>
      </c>
      <c r="E81" s="275" t="s">
        <v>203</v>
      </c>
      <c r="F81" s="276"/>
      <c r="G81" s="276"/>
      <c r="H81" s="276"/>
      <c r="I81" s="231"/>
      <c r="J81" s="232"/>
    </row>
    <row r="82" spans="1:10">
      <c r="A82" s="437"/>
      <c r="B82" s="277" t="s">
        <v>72</v>
      </c>
      <c r="C82" s="278" t="s">
        <v>250</v>
      </c>
      <c r="D82" s="263" t="s">
        <v>251</v>
      </c>
      <c r="E82" s="279" t="s">
        <v>204</v>
      </c>
      <c r="F82" s="243">
        <v>0.15</v>
      </c>
      <c r="G82" s="243">
        <v>16.79</v>
      </c>
      <c r="H82" s="280">
        <f>F82*G82</f>
        <v>2.5185</v>
      </c>
      <c r="I82" s="424">
        <f>SUM(H82:H84)</f>
        <v>23.433699999999998</v>
      </c>
      <c r="J82" s="425"/>
    </row>
    <row r="83" spans="1:10" ht="25.5">
      <c r="A83" s="437"/>
      <c r="B83" s="277" t="s">
        <v>72</v>
      </c>
      <c r="C83" s="281" t="s">
        <v>312</v>
      </c>
      <c r="D83" s="241" t="s">
        <v>313</v>
      </c>
      <c r="E83" s="242" t="s">
        <v>314</v>
      </c>
      <c r="F83" s="243">
        <v>0.06</v>
      </c>
      <c r="G83" s="243">
        <v>21.42</v>
      </c>
      <c r="H83" s="282">
        <f>F83*G83</f>
        <v>1.2852000000000001</v>
      </c>
      <c r="I83" s="426"/>
      <c r="J83" s="427"/>
    </row>
    <row r="84" spans="1:10" ht="51.75" thickBot="1">
      <c r="A84" s="436"/>
      <c r="B84" s="283" t="s">
        <v>72</v>
      </c>
      <c r="C84" s="284" t="s">
        <v>317</v>
      </c>
      <c r="D84" s="247" t="s">
        <v>318</v>
      </c>
      <c r="E84" s="269" t="s">
        <v>203</v>
      </c>
      <c r="F84" s="249">
        <v>1</v>
      </c>
      <c r="G84" s="249">
        <v>19.63</v>
      </c>
      <c r="H84" s="285">
        <f>F84*G84</f>
        <v>19.63</v>
      </c>
      <c r="I84" s="428"/>
      <c r="J84" s="429"/>
    </row>
    <row r="85" spans="1:10" ht="15" thickBot="1"/>
    <row r="86" spans="1:10" ht="39" thickBot="1">
      <c r="A86" s="421" t="s">
        <v>319</v>
      </c>
      <c r="B86" s="226" t="s">
        <v>202</v>
      </c>
      <c r="C86" s="227" t="s">
        <v>319</v>
      </c>
      <c r="D86" s="228" t="s">
        <v>320</v>
      </c>
      <c r="E86" s="229" t="s">
        <v>203</v>
      </c>
      <c r="F86" s="230"/>
      <c r="G86" s="230"/>
      <c r="H86" s="230"/>
      <c r="I86" s="231"/>
      <c r="J86" s="232"/>
    </row>
    <row r="87" spans="1:10" ht="12.75" customHeight="1">
      <c r="A87" s="422"/>
      <c r="B87" s="233" t="s">
        <v>72</v>
      </c>
      <c r="C87" s="234" t="s">
        <v>278</v>
      </c>
      <c r="D87" s="235" t="s">
        <v>279</v>
      </c>
      <c r="E87" s="236" t="s">
        <v>204</v>
      </c>
      <c r="F87" s="237">
        <v>0.5</v>
      </c>
      <c r="G87" s="237">
        <v>19.5</v>
      </c>
      <c r="H87" s="238">
        <f>F87*G87</f>
        <v>9.75</v>
      </c>
      <c r="I87" s="432">
        <f>SUM(H87:H89)</f>
        <v>37.375</v>
      </c>
      <c r="J87" s="425"/>
    </row>
    <row r="88" spans="1:10" ht="12.75" customHeight="1">
      <c r="A88" s="422"/>
      <c r="B88" s="239" t="s">
        <v>72</v>
      </c>
      <c r="C88" s="240" t="s">
        <v>280</v>
      </c>
      <c r="D88" s="241" t="s">
        <v>281</v>
      </c>
      <c r="E88" s="242" t="s">
        <v>204</v>
      </c>
      <c r="F88" s="243">
        <v>0.5</v>
      </c>
      <c r="G88" s="243">
        <v>15.97</v>
      </c>
      <c r="H88" s="244">
        <f>F88*G88</f>
        <v>7.9850000000000003</v>
      </c>
      <c r="I88" s="433"/>
      <c r="J88" s="427"/>
    </row>
    <row r="89" spans="1:10" ht="26.25" thickBot="1">
      <c r="A89" s="423"/>
      <c r="B89" s="245" t="s">
        <v>72</v>
      </c>
      <c r="C89" s="246" t="s">
        <v>321</v>
      </c>
      <c r="D89" s="247" t="s">
        <v>322</v>
      </c>
      <c r="E89" s="248" t="s">
        <v>203</v>
      </c>
      <c r="F89" s="249">
        <v>1</v>
      </c>
      <c r="G89" s="249">
        <v>19.64</v>
      </c>
      <c r="H89" s="250">
        <f>F89*G89</f>
        <v>19.64</v>
      </c>
      <c r="I89" s="434"/>
      <c r="J89" s="429"/>
    </row>
    <row r="90" spans="1:10" ht="15" thickBot="1"/>
    <row r="91" spans="1:10" ht="26.25" thickBot="1">
      <c r="A91" s="421" t="s">
        <v>336</v>
      </c>
      <c r="B91" s="226" t="s">
        <v>202</v>
      </c>
      <c r="C91" s="227" t="s">
        <v>336</v>
      </c>
      <c r="D91" s="228" t="s">
        <v>335</v>
      </c>
      <c r="E91" s="229" t="s">
        <v>11</v>
      </c>
      <c r="F91" s="230"/>
      <c r="G91" s="230"/>
      <c r="H91" s="230"/>
      <c r="I91" s="231"/>
      <c r="J91" s="232"/>
    </row>
    <row r="92" spans="1:10" ht="12.75" customHeight="1">
      <c r="A92" s="422"/>
      <c r="B92" s="233" t="s">
        <v>72</v>
      </c>
      <c r="C92" s="234" t="s">
        <v>278</v>
      </c>
      <c r="D92" s="235" t="s">
        <v>279</v>
      </c>
      <c r="E92" s="236" t="s">
        <v>204</v>
      </c>
      <c r="F92" s="237">
        <v>0.6</v>
      </c>
      <c r="G92" s="237">
        <v>19.5</v>
      </c>
      <c r="H92" s="238">
        <f>F92*G92</f>
        <v>11.7</v>
      </c>
      <c r="I92" s="432">
        <f>SUM(H92:H94)</f>
        <v>174.83279999999999</v>
      </c>
      <c r="J92" s="425"/>
    </row>
    <row r="93" spans="1:10" ht="12.75" customHeight="1">
      <c r="A93" s="422"/>
      <c r="B93" s="239" t="s">
        <v>72</v>
      </c>
      <c r="C93" s="240" t="s">
        <v>280</v>
      </c>
      <c r="D93" s="241" t="s">
        <v>281</v>
      </c>
      <c r="E93" s="242" t="s">
        <v>204</v>
      </c>
      <c r="F93" s="243">
        <v>0.6</v>
      </c>
      <c r="G93" s="243">
        <v>15.97</v>
      </c>
      <c r="H93" s="244">
        <f>F93*G93</f>
        <v>9.5820000000000007</v>
      </c>
      <c r="I93" s="433"/>
      <c r="J93" s="427"/>
    </row>
    <row r="94" spans="1:10" ht="41.1" customHeight="1" thickBot="1">
      <c r="A94" s="423"/>
      <c r="B94" s="245" t="s">
        <v>72</v>
      </c>
      <c r="C94" s="246" t="s">
        <v>337</v>
      </c>
      <c r="D94" s="247" t="s">
        <v>338</v>
      </c>
      <c r="E94" s="248" t="s">
        <v>11</v>
      </c>
      <c r="F94" s="249">
        <v>1.02</v>
      </c>
      <c r="G94" s="249">
        <v>150.54</v>
      </c>
      <c r="H94" s="250">
        <f>F94*G94</f>
        <v>153.55079999999998</v>
      </c>
      <c r="I94" s="434"/>
      <c r="J94" s="429"/>
    </row>
    <row r="95" spans="1:10" ht="15" thickBot="1"/>
    <row r="96" spans="1:10" ht="26.25" thickBot="1">
      <c r="A96" s="421" t="s">
        <v>350</v>
      </c>
      <c r="B96" s="226" t="s">
        <v>202</v>
      </c>
      <c r="C96" s="227" t="s">
        <v>350</v>
      </c>
      <c r="D96" s="228" t="s">
        <v>349</v>
      </c>
      <c r="E96" s="229" t="s">
        <v>203</v>
      </c>
      <c r="F96" s="230"/>
      <c r="G96" s="230"/>
      <c r="H96" s="230"/>
      <c r="I96" s="231"/>
      <c r="J96" s="232"/>
    </row>
    <row r="97" spans="1:10" ht="12.75" customHeight="1">
      <c r="A97" s="422"/>
      <c r="B97" s="233" t="s">
        <v>72</v>
      </c>
      <c r="C97" s="234" t="s">
        <v>278</v>
      </c>
      <c r="D97" s="235" t="s">
        <v>279</v>
      </c>
      <c r="E97" s="236" t="s">
        <v>204</v>
      </c>
      <c r="F97" s="237">
        <v>0.9</v>
      </c>
      <c r="G97" s="237">
        <v>19.5</v>
      </c>
      <c r="H97" s="238">
        <f>F97*G97</f>
        <v>17.55</v>
      </c>
      <c r="I97" s="432">
        <f>SUM(H97:H99)</f>
        <v>84.793000000000006</v>
      </c>
      <c r="J97" s="425"/>
    </row>
    <row r="98" spans="1:10" ht="12.75" customHeight="1">
      <c r="A98" s="422"/>
      <c r="B98" s="239" t="s">
        <v>72</v>
      </c>
      <c r="C98" s="240" t="s">
        <v>280</v>
      </c>
      <c r="D98" s="241" t="s">
        <v>281</v>
      </c>
      <c r="E98" s="242" t="s">
        <v>204</v>
      </c>
      <c r="F98" s="243">
        <v>0.9</v>
      </c>
      <c r="G98" s="243">
        <v>15.97</v>
      </c>
      <c r="H98" s="244">
        <f>F98*G98</f>
        <v>14.373000000000001</v>
      </c>
      <c r="I98" s="433"/>
      <c r="J98" s="427"/>
    </row>
    <row r="99" spans="1:10" ht="15" thickBot="1">
      <c r="A99" s="423"/>
      <c r="B99" s="245" t="s">
        <v>72</v>
      </c>
      <c r="C99" s="246" t="s">
        <v>351</v>
      </c>
      <c r="D99" s="247" t="s">
        <v>352</v>
      </c>
      <c r="E99" s="248" t="s">
        <v>203</v>
      </c>
      <c r="F99" s="249">
        <v>1</v>
      </c>
      <c r="G99" s="249">
        <v>52.87</v>
      </c>
      <c r="H99" s="250">
        <f>F99*G99</f>
        <v>52.87</v>
      </c>
      <c r="I99" s="434"/>
      <c r="J99" s="429"/>
    </row>
    <row r="100" spans="1:10" ht="15" thickBot="1"/>
    <row r="101" spans="1:10" ht="26.25" thickBot="1">
      <c r="A101" s="421" t="s">
        <v>354</v>
      </c>
      <c r="B101" s="226" t="s">
        <v>202</v>
      </c>
      <c r="C101" s="227" t="s">
        <v>354</v>
      </c>
      <c r="D101" s="228" t="s">
        <v>353</v>
      </c>
      <c r="E101" s="229" t="s">
        <v>203</v>
      </c>
      <c r="F101" s="230"/>
      <c r="G101" s="230"/>
      <c r="H101" s="230"/>
      <c r="I101" s="231"/>
      <c r="J101" s="232"/>
    </row>
    <row r="102" spans="1:10" ht="12.75" customHeight="1">
      <c r="A102" s="422"/>
      <c r="B102" s="233" t="s">
        <v>72</v>
      </c>
      <c r="C102" s="234" t="s">
        <v>278</v>
      </c>
      <c r="D102" s="235" t="s">
        <v>279</v>
      </c>
      <c r="E102" s="236" t="s">
        <v>204</v>
      </c>
      <c r="F102" s="237">
        <v>0.9</v>
      </c>
      <c r="G102" s="237">
        <v>19.5</v>
      </c>
      <c r="H102" s="238">
        <f>F102*G102</f>
        <v>17.55</v>
      </c>
      <c r="I102" s="432">
        <f>SUM(H102:H104)</f>
        <v>95.063000000000002</v>
      </c>
      <c r="J102" s="425"/>
    </row>
    <row r="103" spans="1:10" ht="12.75" customHeight="1">
      <c r="A103" s="422"/>
      <c r="B103" s="239" t="s">
        <v>72</v>
      </c>
      <c r="C103" s="240" t="s">
        <v>280</v>
      </c>
      <c r="D103" s="241" t="s">
        <v>281</v>
      </c>
      <c r="E103" s="242" t="s">
        <v>204</v>
      </c>
      <c r="F103" s="243">
        <v>0.9</v>
      </c>
      <c r="G103" s="243">
        <v>15.97</v>
      </c>
      <c r="H103" s="244">
        <f>F103*G103</f>
        <v>14.373000000000001</v>
      </c>
      <c r="I103" s="433"/>
      <c r="J103" s="427"/>
    </row>
    <row r="104" spans="1:10" ht="15" thickBot="1">
      <c r="A104" s="423"/>
      <c r="B104" s="245" t="s">
        <v>72</v>
      </c>
      <c r="C104" s="246" t="s">
        <v>355</v>
      </c>
      <c r="D104" s="247" t="s">
        <v>356</v>
      </c>
      <c r="E104" s="248" t="s">
        <v>203</v>
      </c>
      <c r="F104" s="249">
        <v>1</v>
      </c>
      <c r="G104" s="249">
        <v>63.14</v>
      </c>
      <c r="H104" s="250">
        <f>F104*G104</f>
        <v>63.14</v>
      </c>
      <c r="I104" s="434"/>
      <c r="J104" s="429"/>
    </row>
    <row r="105" spans="1:10" ht="15" thickBot="1"/>
    <row r="106" spans="1:10" ht="26.25" customHeight="1" thickBot="1">
      <c r="A106" s="421" t="s">
        <v>369</v>
      </c>
      <c r="B106" s="306" t="s">
        <v>202</v>
      </c>
      <c r="C106" s="273" t="s">
        <v>369</v>
      </c>
      <c r="D106" s="292" t="s">
        <v>370</v>
      </c>
      <c r="E106" s="275" t="s">
        <v>203</v>
      </c>
      <c r="F106" s="276"/>
      <c r="G106" s="276"/>
      <c r="H106" s="276"/>
      <c r="I106" s="231"/>
      <c r="J106" s="232"/>
    </row>
    <row r="107" spans="1:10" ht="12.75" customHeight="1">
      <c r="A107" s="422"/>
      <c r="B107" s="307" t="s">
        <v>72</v>
      </c>
      <c r="C107" s="240" t="s">
        <v>377</v>
      </c>
      <c r="D107" s="241" t="s">
        <v>378</v>
      </c>
      <c r="E107" s="279" t="s">
        <v>204</v>
      </c>
      <c r="F107" s="302">
        <v>0.33329999999999999</v>
      </c>
      <c r="G107" s="302">
        <v>26.99</v>
      </c>
      <c r="H107" s="280">
        <f>F107*G107</f>
        <v>8.995766999999999</v>
      </c>
      <c r="I107" s="424">
        <f>SUM(H107:H109)</f>
        <v>95.378568000000001</v>
      </c>
      <c r="J107" s="425"/>
    </row>
    <row r="108" spans="1:10" ht="12.75" customHeight="1">
      <c r="A108" s="422"/>
      <c r="B108" s="308" t="s">
        <v>72</v>
      </c>
      <c r="C108" s="240" t="s">
        <v>280</v>
      </c>
      <c r="D108" s="241" t="s">
        <v>281</v>
      </c>
      <c r="E108" s="242" t="s">
        <v>204</v>
      </c>
      <c r="F108" s="243">
        <v>0.33329999999999999</v>
      </c>
      <c r="G108" s="243">
        <v>15.97</v>
      </c>
      <c r="H108" s="282">
        <f>F108*G108</f>
        <v>5.3228010000000001</v>
      </c>
      <c r="I108" s="426"/>
      <c r="J108" s="427"/>
    </row>
    <row r="109" spans="1:10" ht="26.25" thickBot="1">
      <c r="A109" s="423"/>
      <c r="B109" s="309" t="s">
        <v>72</v>
      </c>
      <c r="C109" s="310" t="s">
        <v>371</v>
      </c>
      <c r="D109" s="247" t="s">
        <v>372</v>
      </c>
      <c r="E109" s="269" t="s">
        <v>203</v>
      </c>
      <c r="F109" s="249">
        <v>1</v>
      </c>
      <c r="G109" s="249">
        <v>81.06</v>
      </c>
      <c r="H109" s="285">
        <f>F109*G109</f>
        <v>81.06</v>
      </c>
      <c r="I109" s="428"/>
      <c r="J109" s="429"/>
    </row>
    <row r="110" spans="1:10" ht="15" thickBot="1">
      <c r="A110" s="296"/>
      <c r="B110" s="296"/>
      <c r="C110" s="296"/>
      <c r="D110" s="297"/>
      <c r="E110" s="296"/>
      <c r="F110" s="298"/>
      <c r="G110" s="298"/>
      <c r="H110" s="298"/>
      <c r="I110" s="299"/>
      <c r="J110" s="299"/>
    </row>
    <row r="111" spans="1:10" ht="26.25" customHeight="1" thickBot="1">
      <c r="A111" s="421" t="s">
        <v>373</v>
      </c>
      <c r="B111" s="306" t="s">
        <v>202</v>
      </c>
      <c r="C111" s="273" t="s">
        <v>373</v>
      </c>
      <c r="D111" s="292" t="s">
        <v>374</v>
      </c>
      <c r="E111" s="275" t="s">
        <v>203</v>
      </c>
      <c r="F111" s="276"/>
      <c r="G111" s="276"/>
      <c r="H111" s="276"/>
      <c r="I111" s="231"/>
      <c r="J111" s="232"/>
    </row>
    <row r="112" spans="1:10" ht="12.75" customHeight="1">
      <c r="A112" s="422"/>
      <c r="B112" s="307" t="s">
        <v>72</v>
      </c>
      <c r="C112" s="234" t="s">
        <v>278</v>
      </c>
      <c r="D112" s="235" t="s">
        <v>279</v>
      </c>
      <c r="E112" s="279" t="s">
        <v>204</v>
      </c>
      <c r="F112" s="302">
        <v>0.25</v>
      </c>
      <c r="G112" s="302">
        <v>19.5</v>
      </c>
      <c r="H112" s="280">
        <f>F112*G112</f>
        <v>4.875</v>
      </c>
      <c r="I112" s="424">
        <f>SUM(H112:H114)</f>
        <v>124.7775</v>
      </c>
      <c r="J112" s="425"/>
    </row>
    <row r="113" spans="1:10" ht="12.75" customHeight="1">
      <c r="A113" s="422"/>
      <c r="B113" s="308" t="s">
        <v>72</v>
      </c>
      <c r="C113" s="240" t="s">
        <v>280</v>
      </c>
      <c r="D113" s="241" t="s">
        <v>281</v>
      </c>
      <c r="E113" s="242" t="s">
        <v>204</v>
      </c>
      <c r="F113" s="243">
        <v>0.25</v>
      </c>
      <c r="G113" s="243">
        <v>15.97</v>
      </c>
      <c r="H113" s="282">
        <f>F113*G113</f>
        <v>3.9925000000000002</v>
      </c>
      <c r="I113" s="426"/>
      <c r="J113" s="427"/>
    </row>
    <row r="114" spans="1:10" ht="26.25" thickBot="1">
      <c r="A114" s="423"/>
      <c r="B114" s="309" t="s">
        <v>72</v>
      </c>
      <c r="C114" s="310" t="s">
        <v>375</v>
      </c>
      <c r="D114" s="247" t="s">
        <v>376</v>
      </c>
      <c r="E114" s="269" t="s">
        <v>203</v>
      </c>
      <c r="F114" s="249">
        <v>1</v>
      </c>
      <c r="G114" s="249">
        <v>115.91</v>
      </c>
      <c r="H114" s="285">
        <f>F114*G114</f>
        <v>115.91</v>
      </c>
      <c r="I114" s="428"/>
      <c r="J114" s="429"/>
    </row>
    <row r="115" spans="1:10" ht="15" thickBot="1"/>
    <row r="116" spans="1:10" ht="26.25" thickBot="1">
      <c r="A116" s="421" t="s">
        <v>401</v>
      </c>
      <c r="B116" s="306" t="s">
        <v>202</v>
      </c>
      <c r="C116" s="273" t="s">
        <v>401</v>
      </c>
      <c r="D116" s="292" t="s">
        <v>394</v>
      </c>
      <c r="E116" s="275" t="s">
        <v>203</v>
      </c>
      <c r="F116" s="276"/>
      <c r="G116" s="276"/>
      <c r="H116" s="276"/>
      <c r="I116" s="231"/>
      <c r="J116" s="232"/>
    </row>
    <row r="117" spans="1:10" ht="12.75" customHeight="1">
      <c r="A117" s="422"/>
      <c r="B117" s="307" t="s">
        <v>72</v>
      </c>
      <c r="C117" s="234" t="s">
        <v>278</v>
      </c>
      <c r="D117" s="235" t="s">
        <v>279</v>
      </c>
      <c r="E117" s="279" t="s">
        <v>204</v>
      </c>
      <c r="F117" s="302">
        <v>0.6</v>
      </c>
      <c r="G117" s="302">
        <v>19.5</v>
      </c>
      <c r="H117" s="280">
        <f>F117*G117</f>
        <v>11.7</v>
      </c>
      <c r="I117" s="424">
        <f>SUM(H117:H121)</f>
        <v>62.362000000000002</v>
      </c>
      <c r="J117" s="425"/>
    </row>
    <row r="118" spans="1:10" ht="12.75" customHeight="1">
      <c r="A118" s="422"/>
      <c r="B118" s="308" t="s">
        <v>72</v>
      </c>
      <c r="C118" s="240" t="s">
        <v>280</v>
      </c>
      <c r="D118" s="241" t="s">
        <v>281</v>
      </c>
      <c r="E118" s="242" t="s">
        <v>204</v>
      </c>
      <c r="F118" s="243">
        <v>0.6</v>
      </c>
      <c r="G118" s="243">
        <v>15.97</v>
      </c>
      <c r="H118" s="282">
        <f>F118*G118</f>
        <v>9.5820000000000007</v>
      </c>
      <c r="I118" s="426"/>
      <c r="J118" s="427"/>
    </row>
    <row r="119" spans="1:10" ht="12.75" customHeight="1">
      <c r="A119" s="422"/>
      <c r="B119" s="308" t="s">
        <v>72</v>
      </c>
      <c r="C119" s="240" t="s">
        <v>395</v>
      </c>
      <c r="D119" s="241" t="s">
        <v>396</v>
      </c>
      <c r="E119" s="311" t="s">
        <v>203</v>
      </c>
      <c r="F119" s="243">
        <v>2</v>
      </c>
      <c r="G119" s="243">
        <v>19.37</v>
      </c>
      <c r="H119" s="282">
        <f>F119*G119</f>
        <v>38.74</v>
      </c>
      <c r="I119" s="426"/>
      <c r="J119" s="427"/>
    </row>
    <row r="120" spans="1:10" ht="38.25">
      <c r="A120" s="422"/>
      <c r="B120" s="308" t="s">
        <v>72</v>
      </c>
      <c r="C120" s="240" t="s">
        <v>397</v>
      </c>
      <c r="D120" s="241" t="s">
        <v>398</v>
      </c>
      <c r="E120" s="268" t="s">
        <v>203</v>
      </c>
      <c r="F120" s="243">
        <v>1</v>
      </c>
      <c r="G120" s="243">
        <v>0.91</v>
      </c>
      <c r="H120" s="282">
        <f>F120*G120</f>
        <v>0.91</v>
      </c>
      <c r="I120" s="426"/>
      <c r="J120" s="427"/>
    </row>
    <row r="121" spans="1:10" ht="26.25" thickBot="1">
      <c r="A121" s="423"/>
      <c r="B121" s="309" t="s">
        <v>72</v>
      </c>
      <c r="C121" s="310" t="s">
        <v>399</v>
      </c>
      <c r="D121" s="247" t="s">
        <v>400</v>
      </c>
      <c r="E121" s="312" t="s">
        <v>203</v>
      </c>
      <c r="F121" s="249">
        <v>1</v>
      </c>
      <c r="G121" s="249">
        <v>1.43</v>
      </c>
      <c r="H121" s="285">
        <f>F121*G121</f>
        <v>1.43</v>
      </c>
      <c r="I121" s="428"/>
      <c r="J121" s="429"/>
    </row>
    <row r="122" spans="1:10" ht="15" thickBot="1"/>
    <row r="123" spans="1:10" ht="16.5" thickBot="1">
      <c r="A123" s="421" t="s">
        <v>406</v>
      </c>
      <c r="B123" s="306" t="s">
        <v>202</v>
      </c>
      <c r="C123" s="273" t="s">
        <v>406</v>
      </c>
      <c r="D123" s="292" t="s">
        <v>407</v>
      </c>
      <c r="E123" s="275" t="s">
        <v>203</v>
      </c>
      <c r="F123" s="276"/>
      <c r="G123" s="276"/>
      <c r="H123" s="276"/>
      <c r="I123" s="231"/>
      <c r="J123" s="232"/>
    </row>
    <row r="124" spans="1:10" ht="12.75" customHeight="1">
      <c r="A124" s="422"/>
      <c r="B124" s="307" t="s">
        <v>72</v>
      </c>
      <c r="C124" s="234" t="s">
        <v>278</v>
      </c>
      <c r="D124" s="235" t="s">
        <v>279</v>
      </c>
      <c r="E124" s="279" t="s">
        <v>204</v>
      </c>
      <c r="F124" s="302">
        <v>0.15</v>
      </c>
      <c r="G124" s="302">
        <v>19.5</v>
      </c>
      <c r="H124" s="280">
        <f>F124*G124</f>
        <v>2.9249999999999998</v>
      </c>
      <c r="I124" s="424">
        <f>SUM(H124:H126)</f>
        <v>8.3704999999999998</v>
      </c>
      <c r="J124" s="425"/>
    </row>
    <row r="125" spans="1:10" ht="12.75" customHeight="1">
      <c r="A125" s="422"/>
      <c r="B125" s="308" t="s">
        <v>72</v>
      </c>
      <c r="C125" s="240" t="s">
        <v>280</v>
      </c>
      <c r="D125" s="241" t="s">
        <v>281</v>
      </c>
      <c r="E125" s="242" t="s">
        <v>204</v>
      </c>
      <c r="F125" s="243">
        <v>0.15</v>
      </c>
      <c r="G125" s="243">
        <v>15.97</v>
      </c>
      <c r="H125" s="282">
        <f>F125*G125</f>
        <v>2.3955000000000002</v>
      </c>
      <c r="I125" s="426"/>
      <c r="J125" s="427"/>
    </row>
    <row r="126" spans="1:10" ht="12.75" customHeight="1" thickBot="1">
      <c r="A126" s="423"/>
      <c r="B126" s="309" t="s">
        <v>205</v>
      </c>
      <c r="C126" s="246" t="s">
        <v>483</v>
      </c>
      <c r="D126" s="247" t="s">
        <v>484</v>
      </c>
      <c r="E126" s="312" t="s">
        <v>203</v>
      </c>
      <c r="F126" s="249">
        <v>1</v>
      </c>
      <c r="G126" s="249">
        <v>3.05</v>
      </c>
      <c r="H126" s="285">
        <f>F126*G126</f>
        <v>3.05</v>
      </c>
      <c r="I126" s="428"/>
      <c r="J126" s="429"/>
    </row>
    <row r="127" spans="1:10" ht="15" thickBot="1"/>
    <row r="128" spans="1:10" ht="12.75" customHeight="1" thickBot="1">
      <c r="A128" s="421" t="s">
        <v>408</v>
      </c>
      <c r="B128" s="306" t="s">
        <v>202</v>
      </c>
      <c r="C128" s="273" t="s">
        <v>409</v>
      </c>
      <c r="D128" s="292" t="s">
        <v>410</v>
      </c>
      <c r="E128" s="275" t="s">
        <v>11</v>
      </c>
      <c r="F128" s="276"/>
      <c r="G128" s="276"/>
      <c r="H128" s="276"/>
      <c r="I128" s="231"/>
      <c r="J128" s="232"/>
    </row>
    <row r="129" spans="1:10" ht="12.75" customHeight="1">
      <c r="A129" s="422"/>
      <c r="B129" s="307" t="s">
        <v>72</v>
      </c>
      <c r="C129" s="234" t="s">
        <v>278</v>
      </c>
      <c r="D129" s="235" t="s">
        <v>279</v>
      </c>
      <c r="E129" s="279" t="s">
        <v>204</v>
      </c>
      <c r="F129" s="302">
        <v>0.11</v>
      </c>
      <c r="G129" s="302">
        <v>19.5</v>
      </c>
      <c r="H129" s="280">
        <f>F129*G129</f>
        <v>2.145</v>
      </c>
      <c r="I129" s="424">
        <f>SUM(H129:H131)</f>
        <v>7.2983000000000002</v>
      </c>
      <c r="J129" s="425"/>
    </row>
    <row r="130" spans="1:10" ht="12.75" customHeight="1">
      <c r="A130" s="422"/>
      <c r="B130" s="308" t="s">
        <v>72</v>
      </c>
      <c r="C130" s="240" t="s">
        <v>280</v>
      </c>
      <c r="D130" s="241" t="s">
        <v>281</v>
      </c>
      <c r="E130" s="242" t="s">
        <v>204</v>
      </c>
      <c r="F130" s="243">
        <v>0.11</v>
      </c>
      <c r="G130" s="243">
        <v>15.97</v>
      </c>
      <c r="H130" s="282">
        <f>F130*G130</f>
        <v>1.7567000000000002</v>
      </c>
      <c r="I130" s="426"/>
      <c r="J130" s="427"/>
    </row>
    <row r="131" spans="1:10" ht="15" thickBot="1">
      <c r="A131" s="423"/>
      <c r="B131" s="309" t="s">
        <v>205</v>
      </c>
      <c r="C131" s="310"/>
      <c r="D131" s="247" t="s">
        <v>485</v>
      </c>
      <c r="E131" s="312" t="s">
        <v>11</v>
      </c>
      <c r="F131" s="249">
        <v>1.02</v>
      </c>
      <c r="G131" s="249">
        <v>3.33</v>
      </c>
      <c r="H131" s="285">
        <f>F131*G131</f>
        <v>3.3966000000000003</v>
      </c>
      <c r="I131" s="428"/>
      <c r="J131" s="429"/>
    </row>
    <row r="132" spans="1:10" ht="15" thickBot="1">
      <c r="A132" s="296"/>
      <c r="B132" s="296"/>
      <c r="C132" s="296"/>
      <c r="D132" s="297"/>
      <c r="E132" s="296"/>
      <c r="F132" s="298"/>
      <c r="G132" s="298"/>
      <c r="H132" s="298"/>
      <c r="I132" s="299"/>
      <c r="J132" s="299"/>
    </row>
    <row r="133" spans="1:10" ht="26.25" customHeight="1" thickBot="1">
      <c r="A133" s="421" t="s">
        <v>424</v>
      </c>
      <c r="B133" s="272" t="s">
        <v>202</v>
      </c>
      <c r="C133" s="273" t="s">
        <v>424</v>
      </c>
      <c r="D133" s="292" t="s">
        <v>425</v>
      </c>
      <c r="E133" s="275" t="s">
        <v>203</v>
      </c>
      <c r="F133" s="276"/>
      <c r="G133" s="276"/>
      <c r="H133" s="276"/>
      <c r="I133" s="231"/>
      <c r="J133" s="232"/>
    </row>
    <row r="134" spans="1:10" ht="25.5">
      <c r="A134" s="422"/>
      <c r="B134" s="277" t="s">
        <v>72</v>
      </c>
      <c r="C134" s="300" t="s">
        <v>284</v>
      </c>
      <c r="D134" s="301" t="s">
        <v>285</v>
      </c>
      <c r="E134" s="279" t="s">
        <v>204</v>
      </c>
      <c r="F134" s="302">
        <v>1</v>
      </c>
      <c r="G134" s="302">
        <v>16.760000000000002</v>
      </c>
      <c r="H134" s="303">
        <f t="shared" ref="H134:H140" si="2">F134*G134</f>
        <v>16.760000000000002</v>
      </c>
      <c r="I134" s="424">
        <f>SUM(H134:H140)</f>
        <v>383.27000000000004</v>
      </c>
      <c r="J134" s="425"/>
    </row>
    <row r="135" spans="1:10" ht="25.5">
      <c r="A135" s="422"/>
      <c r="B135" s="239" t="s">
        <v>72</v>
      </c>
      <c r="C135" s="240" t="s">
        <v>282</v>
      </c>
      <c r="D135" s="241" t="s">
        <v>283</v>
      </c>
      <c r="E135" s="242" t="s">
        <v>204</v>
      </c>
      <c r="F135" s="243">
        <v>2</v>
      </c>
      <c r="G135" s="243">
        <v>13.9</v>
      </c>
      <c r="H135" s="244">
        <f t="shared" si="2"/>
        <v>27.8</v>
      </c>
      <c r="I135" s="426"/>
      <c r="J135" s="427"/>
    </row>
    <row r="136" spans="1:10" ht="25.5">
      <c r="A136" s="422"/>
      <c r="B136" s="277" t="s">
        <v>72</v>
      </c>
      <c r="C136" s="300" t="s">
        <v>426</v>
      </c>
      <c r="D136" s="241" t="s">
        <v>427</v>
      </c>
      <c r="E136" s="268" t="s">
        <v>203</v>
      </c>
      <c r="F136" s="243">
        <v>1</v>
      </c>
      <c r="G136" s="243">
        <v>40.81</v>
      </c>
      <c r="H136" s="303">
        <f t="shared" si="2"/>
        <v>40.81</v>
      </c>
      <c r="I136" s="426"/>
      <c r="J136" s="427"/>
    </row>
    <row r="137" spans="1:10" ht="25.5">
      <c r="A137" s="422"/>
      <c r="B137" s="239" t="s">
        <v>72</v>
      </c>
      <c r="C137" s="240" t="s">
        <v>428</v>
      </c>
      <c r="D137" s="241" t="s">
        <v>429</v>
      </c>
      <c r="E137" s="268" t="s">
        <v>203</v>
      </c>
      <c r="F137" s="243">
        <v>1</v>
      </c>
      <c r="G137" s="243">
        <v>163.25</v>
      </c>
      <c r="H137" s="244">
        <f t="shared" si="2"/>
        <v>163.25</v>
      </c>
      <c r="I137" s="426"/>
      <c r="J137" s="427"/>
    </row>
    <row r="138" spans="1:10" ht="25.5">
      <c r="A138" s="422"/>
      <c r="B138" s="277" t="s">
        <v>72</v>
      </c>
      <c r="C138" s="300" t="s">
        <v>430</v>
      </c>
      <c r="D138" s="241" t="s">
        <v>431</v>
      </c>
      <c r="E138" s="268" t="s">
        <v>203</v>
      </c>
      <c r="F138" s="243">
        <v>1</v>
      </c>
      <c r="G138" s="243">
        <v>96.22</v>
      </c>
      <c r="H138" s="303">
        <f t="shared" si="2"/>
        <v>96.22</v>
      </c>
      <c r="I138" s="426"/>
      <c r="J138" s="427"/>
    </row>
    <row r="139" spans="1:10">
      <c r="A139" s="422"/>
      <c r="B139" s="277" t="s">
        <v>72</v>
      </c>
      <c r="C139" s="300" t="s">
        <v>432</v>
      </c>
      <c r="D139" s="241" t="s">
        <v>433</v>
      </c>
      <c r="E139" s="268" t="s">
        <v>203</v>
      </c>
      <c r="F139" s="243">
        <v>1</v>
      </c>
      <c r="G139" s="243">
        <v>37.43</v>
      </c>
      <c r="H139" s="303">
        <f t="shared" si="2"/>
        <v>37.43</v>
      </c>
      <c r="I139" s="426"/>
      <c r="J139" s="427"/>
    </row>
    <row r="140" spans="1:10" ht="12.75" customHeight="1" thickBot="1">
      <c r="A140" s="423"/>
      <c r="B140" s="245" t="s">
        <v>72</v>
      </c>
      <c r="C140" s="246" t="s">
        <v>307</v>
      </c>
      <c r="D140" s="247" t="s">
        <v>308</v>
      </c>
      <c r="E140" s="269" t="s">
        <v>203</v>
      </c>
      <c r="F140" s="249">
        <v>0.5</v>
      </c>
      <c r="G140" s="249">
        <v>2</v>
      </c>
      <c r="H140" s="250">
        <f t="shared" si="2"/>
        <v>1</v>
      </c>
      <c r="I140" s="428"/>
      <c r="J140" s="429"/>
    </row>
    <row r="141" spans="1:10" ht="15" thickBot="1"/>
    <row r="142" spans="1:10" ht="26.25" customHeight="1" thickBot="1">
      <c r="A142" s="421" t="s">
        <v>440</v>
      </c>
      <c r="B142" s="272" t="s">
        <v>202</v>
      </c>
      <c r="C142" s="273" t="s">
        <v>434</v>
      </c>
      <c r="D142" s="292" t="s">
        <v>435</v>
      </c>
      <c r="E142" s="275" t="s">
        <v>10</v>
      </c>
      <c r="F142" s="276"/>
      <c r="G142" s="276"/>
      <c r="H142" s="276"/>
      <c r="I142" s="231"/>
      <c r="J142" s="232"/>
    </row>
    <row r="143" spans="1:10" ht="12.75" customHeight="1">
      <c r="A143" s="422"/>
      <c r="B143" s="277" t="s">
        <v>72</v>
      </c>
      <c r="C143" s="300" t="s">
        <v>250</v>
      </c>
      <c r="D143" s="301" t="s">
        <v>251</v>
      </c>
      <c r="E143" s="279" t="s">
        <v>204</v>
      </c>
      <c r="F143" s="302">
        <v>2</v>
      </c>
      <c r="G143" s="302">
        <v>16.79</v>
      </c>
      <c r="H143" s="303">
        <f t="shared" ref="H143:H147" si="3">F143*G143</f>
        <v>33.58</v>
      </c>
      <c r="I143" s="424">
        <f>SUM(H143:H147)</f>
        <v>563.85</v>
      </c>
      <c r="J143" s="425"/>
    </row>
    <row r="144" spans="1:10" ht="12.75" customHeight="1">
      <c r="A144" s="422"/>
      <c r="B144" s="239" t="s">
        <v>72</v>
      </c>
      <c r="C144" s="240" t="s">
        <v>206</v>
      </c>
      <c r="D144" s="241" t="s">
        <v>207</v>
      </c>
      <c r="E144" s="242" t="s">
        <v>204</v>
      </c>
      <c r="F144" s="243">
        <v>2</v>
      </c>
      <c r="G144" s="243">
        <v>13.78</v>
      </c>
      <c r="H144" s="244">
        <f t="shared" si="3"/>
        <v>27.56</v>
      </c>
      <c r="I144" s="426"/>
      <c r="J144" s="427"/>
    </row>
    <row r="145" spans="1:10" ht="25.5">
      <c r="A145" s="422"/>
      <c r="B145" s="277" t="s">
        <v>72</v>
      </c>
      <c r="C145" s="300" t="s">
        <v>252</v>
      </c>
      <c r="D145" s="241" t="s">
        <v>253</v>
      </c>
      <c r="E145" s="268" t="s">
        <v>9</v>
      </c>
      <c r="F145" s="243">
        <v>0.05</v>
      </c>
      <c r="G145" s="243">
        <v>45</v>
      </c>
      <c r="H145" s="303">
        <f t="shared" si="3"/>
        <v>2.25</v>
      </c>
      <c r="I145" s="426"/>
      <c r="J145" s="427"/>
    </row>
    <row r="146" spans="1:10">
      <c r="A146" s="422"/>
      <c r="B146" s="239" t="s">
        <v>72</v>
      </c>
      <c r="C146" s="240" t="s">
        <v>254</v>
      </c>
      <c r="D146" s="241" t="s">
        <v>255</v>
      </c>
      <c r="E146" s="268" t="s">
        <v>256</v>
      </c>
      <c r="F146" s="243">
        <v>2</v>
      </c>
      <c r="G146" s="243">
        <v>0.57999999999999996</v>
      </c>
      <c r="H146" s="244">
        <f t="shared" si="3"/>
        <v>1.1599999999999999</v>
      </c>
      <c r="I146" s="426"/>
      <c r="J146" s="427"/>
    </row>
    <row r="147" spans="1:10" ht="12.75" customHeight="1" thickBot="1">
      <c r="A147" s="423"/>
      <c r="B147" s="245" t="s">
        <v>72</v>
      </c>
      <c r="C147" s="246" t="s">
        <v>436</v>
      </c>
      <c r="D147" s="247" t="s">
        <v>437</v>
      </c>
      <c r="E147" s="269" t="s">
        <v>10</v>
      </c>
      <c r="F147" s="249">
        <v>1</v>
      </c>
      <c r="G147" s="249">
        <v>499.3</v>
      </c>
      <c r="H147" s="250">
        <f t="shared" si="3"/>
        <v>499.3</v>
      </c>
      <c r="I147" s="428"/>
      <c r="J147" s="429"/>
    </row>
    <row r="148" spans="1:10" ht="15" thickBot="1"/>
    <row r="149" spans="1:10" ht="26.25" customHeight="1" thickBot="1">
      <c r="A149" s="421" t="s">
        <v>439</v>
      </c>
      <c r="B149" s="272" t="s">
        <v>202</v>
      </c>
      <c r="C149" s="273" t="s">
        <v>434</v>
      </c>
      <c r="D149" s="292" t="s">
        <v>438</v>
      </c>
      <c r="E149" s="275" t="s">
        <v>10</v>
      </c>
      <c r="F149" s="276"/>
      <c r="G149" s="276"/>
      <c r="H149" s="276"/>
      <c r="I149" s="231"/>
      <c r="J149" s="232"/>
    </row>
    <row r="150" spans="1:10" ht="12.75" customHeight="1">
      <c r="A150" s="422"/>
      <c r="B150" s="277" t="s">
        <v>72</v>
      </c>
      <c r="C150" s="300" t="s">
        <v>250</v>
      </c>
      <c r="D150" s="301" t="s">
        <v>251</v>
      </c>
      <c r="E150" s="279" t="s">
        <v>204</v>
      </c>
      <c r="F150" s="302">
        <v>2</v>
      </c>
      <c r="G150" s="302">
        <v>16.79</v>
      </c>
      <c r="H150" s="303">
        <f t="shared" ref="H150:H153" si="4">F150*G150</f>
        <v>33.58</v>
      </c>
      <c r="I150" s="424">
        <f>SUM(H150:H153)</f>
        <v>64.55</v>
      </c>
      <c r="J150" s="425"/>
    </row>
    <row r="151" spans="1:10" ht="12.75" customHeight="1">
      <c r="A151" s="422"/>
      <c r="B151" s="239" t="s">
        <v>72</v>
      </c>
      <c r="C151" s="240" t="s">
        <v>206</v>
      </c>
      <c r="D151" s="241" t="s">
        <v>207</v>
      </c>
      <c r="E151" s="242" t="s">
        <v>204</v>
      </c>
      <c r="F151" s="243">
        <v>2</v>
      </c>
      <c r="G151" s="243">
        <v>13.78</v>
      </c>
      <c r="H151" s="244">
        <f t="shared" si="4"/>
        <v>27.56</v>
      </c>
      <c r="I151" s="426"/>
      <c r="J151" s="427"/>
    </row>
    <row r="152" spans="1:10" ht="25.5">
      <c r="A152" s="422"/>
      <c r="B152" s="277" t="s">
        <v>72</v>
      </c>
      <c r="C152" s="300" t="s">
        <v>252</v>
      </c>
      <c r="D152" s="241" t="s">
        <v>253</v>
      </c>
      <c r="E152" s="268" t="s">
        <v>9</v>
      </c>
      <c r="F152" s="243">
        <v>0.05</v>
      </c>
      <c r="G152" s="243">
        <v>45</v>
      </c>
      <c r="H152" s="303">
        <f t="shared" si="4"/>
        <v>2.25</v>
      </c>
      <c r="I152" s="426"/>
      <c r="J152" s="427"/>
    </row>
    <row r="153" spans="1:10" ht="15" thickBot="1">
      <c r="A153" s="423"/>
      <c r="B153" s="245" t="s">
        <v>72</v>
      </c>
      <c r="C153" s="246" t="s">
        <v>254</v>
      </c>
      <c r="D153" s="247" t="s">
        <v>255</v>
      </c>
      <c r="E153" s="269" t="s">
        <v>256</v>
      </c>
      <c r="F153" s="249">
        <v>2</v>
      </c>
      <c r="G153" s="249">
        <v>0.57999999999999996</v>
      </c>
      <c r="H153" s="250">
        <f t="shared" si="4"/>
        <v>1.1599999999999999</v>
      </c>
      <c r="I153" s="428"/>
      <c r="J153" s="429"/>
    </row>
    <row r="154" spans="1:10" ht="15" thickBot="1"/>
    <row r="155" spans="1:10" ht="16.5" thickBot="1">
      <c r="A155" s="421" t="s">
        <v>444</v>
      </c>
      <c r="B155" s="272" t="s">
        <v>202</v>
      </c>
      <c r="C155" s="273" t="s">
        <v>444</v>
      </c>
      <c r="D155" s="292" t="s">
        <v>443</v>
      </c>
      <c r="E155" s="275" t="s">
        <v>203</v>
      </c>
      <c r="F155" s="276"/>
      <c r="G155" s="276"/>
      <c r="H155" s="276"/>
      <c r="I155" s="231"/>
      <c r="J155" s="232"/>
    </row>
    <row r="156" spans="1:10" ht="25.5">
      <c r="A156" s="422"/>
      <c r="B156" s="277" t="s">
        <v>72</v>
      </c>
      <c r="C156" s="300" t="s">
        <v>284</v>
      </c>
      <c r="D156" s="301" t="s">
        <v>285</v>
      </c>
      <c r="E156" s="279" t="s">
        <v>204</v>
      </c>
      <c r="F156" s="302">
        <v>0.6</v>
      </c>
      <c r="G156" s="302">
        <v>16.760000000000002</v>
      </c>
      <c r="H156" s="303">
        <f t="shared" ref="H156:H159" si="5">F156*G156</f>
        <v>10.056000000000001</v>
      </c>
      <c r="I156" s="424">
        <f>SUM(H156:H159)</f>
        <v>170.57599999999999</v>
      </c>
      <c r="J156" s="425"/>
    </row>
    <row r="157" spans="1:10" ht="25.5">
      <c r="A157" s="422"/>
      <c r="B157" s="239" t="s">
        <v>72</v>
      </c>
      <c r="C157" s="240" t="s">
        <v>282</v>
      </c>
      <c r="D157" s="241" t="s">
        <v>283</v>
      </c>
      <c r="E157" s="242" t="s">
        <v>204</v>
      </c>
      <c r="F157" s="243">
        <v>0.6</v>
      </c>
      <c r="G157" s="243">
        <v>13.9</v>
      </c>
      <c r="H157" s="244">
        <f t="shared" si="5"/>
        <v>8.34</v>
      </c>
      <c r="I157" s="426"/>
      <c r="J157" s="427"/>
    </row>
    <row r="158" spans="1:10" ht="38.25">
      <c r="A158" s="422"/>
      <c r="B158" s="277" t="s">
        <v>72</v>
      </c>
      <c r="C158" s="300" t="s">
        <v>445</v>
      </c>
      <c r="D158" s="241" t="s">
        <v>446</v>
      </c>
      <c r="E158" s="268" t="s">
        <v>203</v>
      </c>
      <c r="F158" s="243">
        <v>1</v>
      </c>
      <c r="G158" s="243">
        <v>151.46</v>
      </c>
      <c r="H158" s="303">
        <f t="shared" si="5"/>
        <v>151.46</v>
      </c>
      <c r="I158" s="426"/>
      <c r="J158" s="427"/>
    </row>
    <row r="159" spans="1:10" ht="12.75" customHeight="1" thickBot="1">
      <c r="A159" s="423"/>
      <c r="B159" s="245" t="s">
        <v>72</v>
      </c>
      <c r="C159" s="246" t="s">
        <v>307</v>
      </c>
      <c r="D159" s="247" t="s">
        <v>308</v>
      </c>
      <c r="E159" s="269" t="s">
        <v>203</v>
      </c>
      <c r="F159" s="249">
        <v>0.36</v>
      </c>
      <c r="G159" s="249">
        <v>2</v>
      </c>
      <c r="H159" s="250">
        <f t="shared" si="5"/>
        <v>0.72</v>
      </c>
      <c r="I159" s="428"/>
      <c r="J159" s="429"/>
    </row>
    <row r="160" spans="1:10" ht="15" thickBot="1"/>
    <row r="161" spans="1:10" ht="26.25" thickBot="1">
      <c r="A161" s="435" t="s">
        <v>451</v>
      </c>
      <c r="B161" s="272" t="s">
        <v>202</v>
      </c>
      <c r="C161" s="273" t="s">
        <v>451</v>
      </c>
      <c r="D161" s="292" t="s">
        <v>514</v>
      </c>
      <c r="E161" s="275" t="s">
        <v>11</v>
      </c>
      <c r="F161" s="276"/>
      <c r="G161" s="276"/>
      <c r="H161" s="276"/>
      <c r="I161" s="231"/>
      <c r="J161" s="232"/>
    </row>
    <row r="162" spans="1:10" ht="25.5">
      <c r="A162" s="437"/>
      <c r="B162" s="277" t="s">
        <v>72</v>
      </c>
      <c r="C162" s="300" t="s">
        <v>284</v>
      </c>
      <c r="D162" s="301" t="s">
        <v>285</v>
      </c>
      <c r="E162" s="279" t="s">
        <v>204</v>
      </c>
      <c r="F162" s="302">
        <v>0.16500000000000001</v>
      </c>
      <c r="G162" s="302">
        <v>16.760000000000002</v>
      </c>
      <c r="H162" s="303">
        <f>F162*G162</f>
        <v>2.7654000000000005</v>
      </c>
      <c r="I162" s="433">
        <f>SUM(H162:H166)</f>
        <v>14.618532000000002</v>
      </c>
      <c r="J162" s="427"/>
    </row>
    <row r="163" spans="1:10" ht="25.5">
      <c r="A163" s="437"/>
      <c r="B163" s="239" t="s">
        <v>72</v>
      </c>
      <c r="C163" s="240" t="s">
        <v>282</v>
      </c>
      <c r="D163" s="241" t="s">
        <v>283</v>
      </c>
      <c r="E163" s="242" t="s">
        <v>204</v>
      </c>
      <c r="F163" s="243">
        <v>0.16500000000000001</v>
      </c>
      <c r="G163" s="243">
        <v>13.9</v>
      </c>
      <c r="H163" s="244">
        <f>F163*G163</f>
        <v>2.2935000000000003</v>
      </c>
      <c r="I163" s="433"/>
      <c r="J163" s="427"/>
    </row>
    <row r="164" spans="1:10" ht="38.25">
      <c r="A164" s="437"/>
      <c r="B164" s="239" t="s">
        <v>72</v>
      </c>
      <c r="C164" s="240" t="s">
        <v>453</v>
      </c>
      <c r="D164" s="241" t="s">
        <v>454</v>
      </c>
      <c r="E164" s="268" t="s">
        <v>11</v>
      </c>
      <c r="F164" s="243">
        <v>1.1000000000000001</v>
      </c>
      <c r="G164" s="243">
        <v>8.68</v>
      </c>
      <c r="H164" s="244">
        <f>F164*G164</f>
        <v>9.548</v>
      </c>
      <c r="I164" s="433"/>
      <c r="J164" s="427"/>
    </row>
    <row r="165" spans="1:10" ht="12.75" customHeight="1">
      <c r="A165" s="437"/>
      <c r="B165" s="239" t="s">
        <v>72</v>
      </c>
      <c r="C165" s="240" t="s">
        <v>455</v>
      </c>
      <c r="D165" s="263" t="s">
        <v>456</v>
      </c>
      <c r="E165" s="242" t="s">
        <v>256</v>
      </c>
      <c r="F165" s="243">
        <v>1E-4</v>
      </c>
      <c r="G165" s="243">
        <v>68.66</v>
      </c>
      <c r="H165" s="244">
        <f>F165*G165</f>
        <v>6.8659999999999997E-3</v>
      </c>
      <c r="I165" s="433"/>
      <c r="J165" s="427"/>
    </row>
    <row r="166" spans="1:10" ht="15" thickBot="1">
      <c r="A166" s="436"/>
      <c r="B166" s="245" t="s">
        <v>72</v>
      </c>
      <c r="C166" s="246" t="s">
        <v>457</v>
      </c>
      <c r="D166" s="247" t="s">
        <v>458</v>
      </c>
      <c r="E166" s="248" t="s">
        <v>459</v>
      </c>
      <c r="F166" s="249">
        <v>2.0000000000000001E-4</v>
      </c>
      <c r="G166" s="249">
        <v>23.83</v>
      </c>
      <c r="H166" s="250">
        <f>F166*G166</f>
        <v>4.7660000000000003E-3</v>
      </c>
      <c r="I166" s="434"/>
      <c r="J166" s="429"/>
    </row>
    <row r="167" spans="1:10" ht="15" thickBot="1"/>
    <row r="168" spans="1:10" ht="26.25" thickBot="1">
      <c r="A168" s="435" t="s">
        <v>506</v>
      </c>
      <c r="B168" s="272" t="s">
        <v>202</v>
      </c>
      <c r="C168" s="273" t="s">
        <v>506</v>
      </c>
      <c r="D168" s="292" t="s">
        <v>507</v>
      </c>
      <c r="E168" s="275" t="s">
        <v>11</v>
      </c>
      <c r="F168" s="276"/>
      <c r="G168" s="276"/>
      <c r="H168" s="276"/>
      <c r="I168" s="231"/>
      <c r="J168" s="232"/>
    </row>
    <row r="169" spans="1:10" ht="25.5">
      <c r="A169" s="437"/>
      <c r="B169" s="277" t="s">
        <v>72</v>
      </c>
      <c r="C169" s="300" t="s">
        <v>284</v>
      </c>
      <c r="D169" s="301" t="s">
        <v>285</v>
      </c>
      <c r="E169" s="279" t="s">
        <v>204</v>
      </c>
      <c r="F169" s="302">
        <v>0.25</v>
      </c>
      <c r="G169" s="302">
        <v>16.760000000000002</v>
      </c>
      <c r="H169" s="303">
        <f>F169*G169</f>
        <v>4.1900000000000004</v>
      </c>
      <c r="I169" s="433">
        <f>SUM(H169:H173)</f>
        <v>22.370881000000001</v>
      </c>
      <c r="J169" s="427"/>
    </row>
    <row r="170" spans="1:10" ht="25.5">
      <c r="A170" s="437"/>
      <c r="B170" s="239" t="s">
        <v>72</v>
      </c>
      <c r="C170" s="240" t="s">
        <v>282</v>
      </c>
      <c r="D170" s="241" t="s">
        <v>283</v>
      </c>
      <c r="E170" s="242" t="s">
        <v>204</v>
      </c>
      <c r="F170" s="243">
        <v>0.25</v>
      </c>
      <c r="G170" s="243">
        <v>13.9</v>
      </c>
      <c r="H170" s="244">
        <f>F170*G170</f>
        <v>3.4750000000000001</v>
      </c>
      <c r="I170" s="433"/>
      <c r="J170" s="427"/>
    </row>
    <row r="171" spans="1:10" ht="38.25">
      <c r="A171" s="437"/>
      <c r="B171" s="239" t="s">
        <v>72</v>
      </c>
      <c r="C171" s="240" t="s">
        <v>508</v>
      </c>
      <c r="D171" s="241" t="s">
        <v>509</v>
      </c>
      <c r="E171" s="268" t="s">
        <v>11</v>
      </c>
      <c r="F171" s="243">
        <v>1.1000000000000001</v>
      </c>
      <c r="G171" s="243">
        <v>13.35</v>
      </c>
      <c r="H171" s="244">
        <f>F171*G171</f>
        <v>14.685</v>
      </c>
      <c r="I171" s="433"/>
      <c r="J171" s="427"/>
    </row>
    <row r="172" spans="1:10" ht="12.75" customHeight="1">
      <c r="A172" s="437"/>
      <c r="B172" s="239" t="s">
        <v>72</v>
      </c>
      <c r="C172" s="240" t="s">
        <v>455</v>
      </c>
      <c r="D172" s="263" t="s">
        <v>456</v>
      </c>
      <c r="E172" s="242" t="s">
        <v>256</v>
      </c>
      <c r="F172" s="243">
        <v>2.0000000000000001E-4</v>
      </c>
      <c r="G172" s="243">
        <v>68.66</v>
      </c>
      <c r="H172" s="244">
        <f>F172*G172</f>
        <v>1.3731999999999999E-2</v>
      </c>
      <c r="I172" s="433"/>
      <c r="J172" s="427"/>
    </row>
    <row r="173" spans="1:10" ht="15" thickBot="1">
      <c r="A173" s="436"/>
      <c r="B173" s="245" t="s">
        <v>72</v>
      </c>
      <c r="C173" s="246" t="s">
        <v>457</v>
      </c>
      <c r="D173" s="247" t="s">
        <v>458</v>
      </c>
      <c r="E173" s="248" t="s">
        <v>459</v>
      </c>
      <c r="F173" s="249">
        <v>2.9999999999999997E-4</v>
      </c>
      <c r="G173" s="249">
        <v>23.83</v>
      </c>
      <c r="H173" s="250">
        <f>F173*G173</f>
        <v>7.1489999999999991E-3</v>
      </c>
      <c r="I173" s="434"/>
      <c r="J173" s="429"/>
    </row>
    <row r="174" spans="1:10" ht="15" thickBot="1"/>
    <row r="175" spans="1:10" ht="26.25" thickBot="1">
      <c r="A175" s="435" t="s">
        <v>460</v>
      </c>
      <c r="B175" s="272" t="s">
        <v>202</v>
      </c>
      <c r="C175" s="273" t="s">
        <v>460</v>
      </c>
      <c r="D175" s="292" t="s">
        <v>515</v>
      </c>
      <c r="E175" s="275" t="s">
        <v>11</v>
      </c>
      <c r="F175" s="276"/>
      <c r="G175" s="276"/>
      <c r="H175" s="276"/>
      <c r="I175" s="231"/>
      <c r="J175" s="232"/>
    </row>
    <row r="176" spans="1:10" ht="25.5">
      <c r="A176" s="437"/>
      <c r="B176" s="277" t="s">
        <v>72</v>
      </c>
      <c r="C176" s="300" t="s">
        <v>284</v>
      </c>
      <c r="D176" s="301" t="s">
        <v>285</v>
      </c>
      <c r="E176" s="279" t="s">
        <v>204</v>
      </c>
      <c r="F176" s="302">
        <v>0.25</v>
      </c>
      <c r="G176" s="302">
        <v>16.760000000000002</v>
      </c>
      <c r="H176" s="303">
        <f>F176*G176</f>
        <v>4.1900000000000004</v>
      </c>
      <c r="I176" s="433">
        <f>SUM(H176:H180)</f>
        <v>27.606880999999998</v>
      </c>
      <c r="J176" s="427"/>
    </row>
    <row r="177" spans="1:10" ht="25.5">
      <c r="A177" s="437"/>
      <c r="B177" s="239" t="s">
        <v>72</v>
      </c>
      <c r="C177" s="240" t="s">
        <v>282</v>
      </c>
      <c r="D177" s="241" t="s">
        <v>283</v>
      </c>
      <c r="E177" s="242" t="s">
        <v>204</v>
      </c>
      <c r="F177" s="243">
        <v>0.25</v>
      </c>
      <c r="G177" s="243">
        <v>13.9</v>
      </c>
      <c r="H177" s="244">
        <f>F177*G177</f>
        <v>3.4750000000000001</v>
      </c>
      <c r="I177" s="433"/>
      <c r="J177" s="427"/>
    </row>
    <row r="178" spans="1:10" ht="38.25">
      <c r="A178" s="437"/>
      <c r="B178" s="239" t="s">
        <v>72</v>
      </c>
      <c r="C178" s="240" t="s">
        <v>462</v>
      </c>
      <c r="D178" s="241" t="s">
        <v>463</v>
      </c>
      <c r="E178" s="268" t="s">
        <v>11</v>
      </c>
      <c r="F178" s="243">
        <v>1.1000000000000001</v>
      </c>
      <c r="G178" s="243">
        <v>18.11</v>
      </c>
      <c r="H178" s="244">
        <f>F178*G178</f>
        <v>19.920999999999999</v>
      </c>
      <c r="I178" s="433"/>
      <c r="J178" s="427"/>
    </row>
    <row r="179" spans="1:10" ht="12.75" customHeight="1">
      <c r="A179" s="437"/>
      <c r="B179" s="239" t="s">
        <v>72</v>
      </c>
      <c r="C179" s="240" t="s">
        <v>455</v>
      </c>
      <c r="D179" s="263" t="s">
        <v>456</v>
      </c>
      <c r="E179" s="242" t="s">
        <v>256</v>
      </c>
      <c r="F179" s="243">
        <v>2.0000000000000001E-4</v>
      </c>
      <c r="G179" s="243">
        <v>68.66</v>
      </c>
      <c r="H179" s="244">
        <f>F179*G179</f>
        <v>1.3731999999999999E-2</v>
      </c>
      <c r="I179" s="433"/>
      <c r="J179" s="427"/>
    </row>
    <row r="180" spans="1:10" ht="15" thickBot="1">
      <c r="A180" s="436"/>
      <c r="B180" s="245" t="s">
        <v>72</v>
      </c>
      <c r="C180" s="246" t="s">
        <v>457</v>
      </c>
      <c r="D180" s="247" t="s">
        <v>458</v>
      </c>
      <c r="E180" s="248" t="s">
        <v>459</v>
      </c>
      <c r="F180" s="249">
        <v>2.9999999999999997E-4</v>
      </c>
      <c r="G180" s="249">
        <v>23.83</v>
      </c>
      <c r="H180" s="250">
        <f>F180*G180</f>
        <v>7.1489999999999991E-3</v>
      </c>
      <c r="I180" s="434"/>
      <c r="J180" s="429"/>
    </row>
    <row r="181" spans="1:10" ht="15" thickBot="1"/>
    <row r="182" spans="1:10" ht="26.25" thickBot="1">
      <c r="A182" s="435" t="s">
        <v>510</v>
      </c>
      <c r="B182" s="272" t="s">
        <v>202</v>
      </c>
      <c r="C182" s="273" t="s">
        <v>510</v>
      </c>
      <c r="D182" s="292" t="s">
        <v>511</v>
      </c>
      <c r="E182" s="275" t="s">
        <v>11</v>
      </c>
      <c r="F182" s="276"/>
      <c r="G182" s="276"/>
      <c r="H182" s="276"/>
      <c r="I182" s="231"/>
      <c r="J182" s="232"/>
    </row>
    <row r="183" spans="1:10" ht="25.5">
      <c r="A183" s="437"/>
      <c r="B183" s="277" t="s">
        <v>72</v>
      </c>
      <c r="C183" s="300" t="s">
        <v>284</v>
      </c>
      <c r="D183" s="301" t="s">
        <v>285</v>
      </c>
      <c r="E183" s="279" t="s">
        <v>204</v>
      </c>
      <c r="F183" s="302">
        <v>0.36</v>
      </c>
      <c r="G183" s="302">
        <v>16.760000000000002</v>
      </c>
      <c r="H183" s="303">
        <f>F183*G183</f>
        <v>6.0336000000000007</v>
      </c>
      <c r="I183" s="433">
        <f>SUM(H183:H187)</f>
        <v>103.728979</v>
      </c>
      <c r="J183" s="427"/>
    </row>
    <row r="184" spans="1:10" ht="25.5">
      <c r="A184" s="437"/>
      <c r="B184" s="239" t="s">
        <v>72</v>
      </c>
      <c r="C184" s="240" t="s">
        <v>282</v>
      </c>
      <c r="D184" s="241" t="s">
        <v>283</v>
      </c>
      <c r="E184" s="242" t="s">
        <v>204</v>
      </c>
      <c r="F184" s="243">
        <v>0.36</v>
      </c>
      <c r="G184" s="243">
        <v>13.9</v>
      </c>
      <c r="H184" s="244">
        <f>F184*G184</f>
        <v>5.0039999999999996</v>
      </c>
      <c r="I184" s="433"/>
      <c r="J184" s="427"/>
    </row>
    <row r="185" spans="1:10" ht="38.25">
      <c r="A185" s="437"/>
      <c r="B185" s="239" t="s">
        <v>72</v>
      </c>
      <c r="C185" s="240" t="s">
        <v>512</v>
      </c>
      <c r="D185" s="241" t="s">
        <v>513</v>
      </c>
      <c r="E185" s="268" t="s">
        <v>11</v>
      </c>
      <c r="F185" s="243">
        <v>1.4</v>
      </c>
      <c r="G185" s="243">
        <v>66.180000000000007</v>
      </c>
      <c r="H185" s="244">
        <f>F185*G185</f>
        <v>92.652000000000001</v>
      </c>
      <c r="I185" s="433"/>
      <c r="J185" s="427"/>
    </row>
    <row r="186" spans="1:10" ht="12.75" customHeight="1">
      <c r="A186" s="437"/>
      <c r="B186" s="239" t="s">
        <v>72</v>
      </c>
      <c r="C186" s="240" t="s">
        <v>455</v>
      </c>
      <c r="D186" s="263" t="s">
        <v>456</v>
      </c>
      <c r="E186" s="242" t="s">
        <v>256</v>
      </c>
      <c r="F186" s="243">
        <v>4.0000000000000002E-4</v>
      </c>
      <c r="G186" s="243">
        <v>68.66</v>
      </c>
      <c r="H186" s="244">
        <f>F186*G186</f>
        <v>2.7463999999999999E-2</v>
      </c>
      <c r="I186" s="433"/>
      <c r="J186" s="427"/>
    </row>
    <row r="187" spans="1:10" ht="15" thickBot="1">
      <c r="A187" s="436"/>
      <c r="B187" s="245" t="s">
        <v>72</v>
      </c>
      <c r="C187" s="246" t="s">
        <v>457</v>
      </c>
      <c r="D187" s="247" t="s">
        <v>458</v>
      </c>
      <c r="E187" s="248" t="s">
        <v>459</v>
      </c>
      <c r="F187" s="249">
        <v>5.0000000000000001E-4</v>
      </c>
      <c r="G187" s="249">
        <v>23.83</v>
      </c>
      <c r="H187" s="250">
        <f>F187*G187</f>
        <v>1.1915E-2</v>
      </c>
      <c r="I187" s="434"/>
      <c r="J187" s="429"/>
    </row>
    <row r="188" spans="1:10" ht="15" thickBot="1"/>
    <row r="189" spans="1:10" ht="26.25" customHeight="1" thickBot="1">
      <c r="A189" s="421" t="s">
        <v>486</v>
      </c>
      <c r="B189" s="226" t="s">
        <v>202</v>
      </c>
      <c r="C189" s="227" t="s">
        <v>486</v>
      </c>
      <c r="D189" s="228" t="s">
        <v>487</v>
      </c>
      <c r="E189" s="229" t="s">
        <v>203</v>
      </c>
      <c r="F189" s="230"/>
      <c r="G189" s="230"/>
      <c r="H189" s="230"/>
      <c r="I189" s="231"/>
      <c r="J189" s="232"/>
    </row>
    <row r="190" spans="1:10" ht="12.75" customHeight="1">
      <c r="A190" s="422"/>
      <c r="B190" s="233" t="s">
        <v>72</v>
      </c>
      <c r="C190" s="234" t="s">
        <v>278</v>
      </c>
      <c r="D190" s="235" t="s">
        <v>279</v>
      </c>
      <c r="E190" s="236" t="s">
        <v>204</v>
      </c>
      <c r="F190" s="237">
        <v>0.4</v>
      </c>
      <c r="G190" s="237">
        <v>19.5</v>
      </c>
      <c r="H190" s="238">
        <f>F190*G190</f>
        <v>7.8000000000000007</v>
      </c>
      <c r="I190" s="432">
        <f>SUM(H190:H192)</f>
        <v>1209.874</v>
      </c>
      <c r="J190" s="425"/>
    </row>
    <row r="191" spans="1:10" ht="12.75" customHeight="1">
      <c r="A191" s="422"/>
      <c r="B191" s="239" t="s">
        <v>72</v>
      </c>
      <c r="C191" s="240" t="s">
        <v>280</v>
      </c>
      <c r="D191" s="241" t="s">
        <v>281</v>
      </c>
      <c r="E191" s="242" t="s">
        <v>204</v>
      </c>
      <c r="F191" s="243">
        <v>0.2</v>
      </c>
      <c r="G191" s="243">
        <v>15.97</v>
      </c>
      <c r="H191" s="244">
        <f>F191*G191</f>
        <v>3.1940000000000004</v>
      </c>
      <c r="I191" s="433"/>
      <c r="J191" s="427"/>
    </row>
    <row r="192" spans="1:10" ht="15" thickBot="1">
      <c r="A192" s="423"/>
      <c r="B192" s="245" t="s">
        <v>205</v>
      </c>
      <c r="C192" s="246" t="s">
        <v>492</v>
      </c>
      <c r="D192" s="247" t="s">
        <v>493</v>
      </c>
      <c r="E192" s="248" t="s">
        <v>203</v>
      </c>
      <c r="F192" s="249">
        <v>1</v>
      </c>
      <c r="G192" s="249">
        <v>1198.8800000000001</v>
      </c>
      <c r="H192" s="250">
        <f>F192*G192</f>
        <v>1198.8800000000001</v>
      </c>
      <c r="I192" s="434"/>
      <c r="J192" s="429"/>
    </row>
    <row r="193" spans="1:10" ht="15" thickBot="1">
      <c r="A193" s="296"/>
      <c r="B193" s="296"/>
      <c r="C193" s="296"/>
      <c r="D193" s="297"/>
      <c r="E193" s="296"/>
      <c r="F193" s="298"/>
      <c r="G193" s="298"/>
      <c r="H193" s="298"/>
      <c r="I193" s="299"/>
      <c r="J193" s="299"/>
    </row>
    <row r="194" spans="1:10" ht="16.5" thickBot="1">
      <c r="A194" s="421" t="s">
        <v>488</v>
      </c>
      <c r="B194" s="226" t="s">
        <v>202</v>
      </c>
      <c r="C194" s="227" t="s">
        <v>488</v>
      </c>
      <c r="D194" s="228" t="s">
        <v>489</v>
      </c>
      <c r="E194" s="229" t="s">
        <v>203</v>
      </c>
      <c r="F194" s="230"/>
      <c r="G194" s="230"/>
      <c r="H194" s="230"/>
      <c r="I194" s="231"/>
      <c r="J194" s="232"/>
    </row>
    <row r="195" spans="1:10" ht="12.75" customHeight="1">
      <c r="A195" s="422"/>
      <c r="B195" s="233" t="s">
        <v>72</v>
      </c>
      <c r="C195" s="234" t="s">
        <v>278</v>
      </c>
      <c r="D195" s="235" t="s">
        <v>279</v>
      </c>
      <c r="E195" s="236" t="s">
        <v>204</v>
      </c>
      <c r="F195" s="237">
        <v>0.3</v>
      </c>
      <c r="G195" s="237">
        <v>19.5</v>
      </c>
      <c r="H195" s="238">
        <f>F195*G195</f>
        <v>5.85</v>
      </c>
      <c r="I195" s="432">
        <f>SUM(H195:H197)</f>
        <v>157.71099999999998</v>
      </c>
      <c r="J195" s="425"/>
    </row>
    <row r="196" spans="1:10" ht="12.75" customHeight="1">
      <c r="A196" s="422"/>
      <c r="B196" s="239" t="s">
        <v>72</v>
      </c>
      <c r="C196" s="240" t="s">
        <v>280</v>
      </c>
      <c r="D196" s="241" t="s">
        <v>281</v>
      </c>
      <c r="E196" s="242" t="s">
        <v>204</v>
      </c>
      <c r="F196" s="243">
        <v>0.3</v>
      </c>
      <c r="G196" s="243">
        <v>15.97</v>
      </c>
      <c r="H196" s="244">
        <f>F196*G196</f>
        <v>4.7910000000000004</v>
      </c>
      <c r="I196" s="433"/>
      <c r="J196" s="427"/>
    </row>
    <row r="197" spans="1:10" ht="15" thickBot="1">
      <c r="A197" s="423"/>
      <c r="B197" s="245" t="s">
        <v>205</v>
      </c>
      <c r="C197" s="246" t="s">
        <v>494</v>
      </c>
      <c r="D197" s="247" t="s">
        <v>495</v>
      </c>
      <c r="E197" s="248" t="s">
        <v>203</v>
      </c>
      <c r="F197" s="249">
        <v>1</v>
      </c>
      <c r="G197" s="249">
        <v>147.07</v>
      </c>
      <c r="H197" s="250">
        <f>F197*G197</f>
        <v>147.07</v>
      </c>
      <c r="I197" s="434"/>
      <c r="J197" s="429"/>
    </row>
    <row r="198" spans="1:10" ht="15" thickBot="1">
      <c r="A198" s="296"/>
      <c r="B198" s="296"/>
      <c r="C198" s="296"/>
      <c r="D198" s="297"/>
      <c r="E198" s="296"/>
      <c r="F198" s="298"/>
      <c r="G198" s="298"/>
      <c r="H198" s="298"/>
      <c r="I198" s="299"/>
      <c r="J198" s="299"/>
    </row>
    <row r="199" spans="1:10" ht="26.25" thickBot="1">
      <c r="A199" s="421" t="s">
        <v>490</v>
      </c>
      <c r="B199" s="226" t="s">
        <v>202</v>
      </c>
      <c r="C199" s="227" t="s">
        <v>490</v>
      </c>
      <c r="D199" s="228" t="s">
        <v>491</v>
      </c>
      <c r="E199" s="229" t="s">
        <v>203</v>
      </c>
      <c r="F199" s="230"/>
      <c r="G199" s="230"/>
      <c r="H199" s="230"/>
      <c r="I199" s="231"/>
      <c r="J199" s="232"/>
    </row>
    <row r="200" spans="1:10" ht="12.75" customHeight="1">
      <c r="A200" s="422"/>
      <c r="B200" s="233" t="s">
        <v>72</v>
      </c>
      <c r="C200" s="234" t="s">
        <v>278</v>
      </c>
      <c r="D200" s="235" t="s">
        <v>279</v>
      </c>
      <c r="E200" s="236" t="s">
        <v>204</v>
      </c>
      <c r="F200" s="237">
        <v>0.3</v>
      </c>
      <c r="G200" s="237">
        <v>19.5</v>
      </c>
      <c r="H200" s="238">
        <f>F200*G200</f>
        <v>5.85</v>
      </c>
      <c r="I200" s="432">
        <f>SUM(H200:H202)</f>
        <v>87.641000000000005</v>
      </c>
      <c r="J200" s="425"/>
    </row>
    <row r="201" spans="1:10" ht="12.75" customHeight="1">
      <c r="A201" s="422"/>
      <c r="B201" s="239" t="s">
        <v>72</v>
      </c>
      <c r="C201" s="240" t="s">
        <v>280</v>
      </c>
      <c r="D201" s="241" t="s">
        <v>281</v>
      </c>
      <c r="E201" s="242" t="s">
        <v>204</v>
      </c>
      <c r="F201" s="243">
        <v>0.3</v>
      </c>
      <c r="G201" s="243">
        <v>15.97</v>
      </c>
      <c r="H201" s="244">
        <f>F201*G201</f>
        <v>4.7910000000000004</v>
      </c>
      <c r="I201" s="433"/>
      <c r="J201" s="427"/>
    </row>
    <row r="202" spans="1:10" ht="15" thickBot="1">
      <c r="A202" s="423"/>
      <c r="B202" s="245" t="s">
        <v>205</v>
      </c>
      <c r="C202" s="246" t="s">
        <v>496</v>
      </c>
      <c r="D202" s="247" t="s">
        <v>497</v>
      </c>
      <c r="E202" s="248" t="s">
        <v>203</v>
      </c>
      <c r="F202" s="249">
        <v>1</v>
      </c>
      <c r="G202" s="249">
        <v>77</v>
      </c>
      <c r="H202" s="250">
        <f>F202*G202</f>
        <v>77</v>
      </c>
      <c r="I202" s="434"/>
      <c r="J202" s="429"/>
    </row>
    <row r="203" spans="1:10" ht="15" thickBot="1">
      <c r="A203" s="296"/>
      <c r="B203" s="296"/>
      <c r="C203" s="296"/>
      <c r="D203" s="297"/>
      <c r="E203" s="296"/>
      <c r="F203" s="298"/>
      <c r="G203" s="298"/>
      <c r="H203" s="298"/>
      <c r="I203" s="299"/>
      <c r="J203" s="299"/>
    </row>
    <row r="204" spans="1:10" ht="16.5" thickBot="1">
      <c r="A204" s="421" t="s">
        <v>471</v>
      </c>
      <c r="B204" s="226" t="s">
        <v>202</v>
      </c>
      <c r="C204" s="227" t="s">
        <v>471</v>
      </c>
      <c r="D204" s="228" t="s">
        <v>472</v>
      </c>
      <c r="E204" s="229" t="s">
        <v>203</v>
      </c>
      <c r="F204" s="230"/>
      <c r="G204" s="230"/>
      <c r="H204" s="230"/>
      <c r="I204" s="231"/>
      <c r="J204" s="232"/>
    </row>
    <row r="205" spans="1:10" ht="25.5">
      <c r="A205" s="422"/>
      <c r="B205" s="233" t="s">
        <v>72</v>
      </c>
      <c r="C205" s="234" t="s">
        <v>477</v>
      </c>
      <c r="D205" s="270" t="s">
        <v>478</v>
      </c>
      <c r="E205" s="236" t="s">
        <v>204</v>
      </c>
      <c r="F205" s="237">
        <v>0.5</v>
      </c>
      <c r="G205" s="237">
        <v>16.559999999999999</v>
      </c>
      <c r="H205" s="238">
        <f>F205*G205</f>
        <v>8.2799999999999994</v>
      </c>
      <c r="I205" s="432">
        <f>SUM(H205:H206)</f>
        <v>15.219999999999999</v>
      </c>
      <c r="J205" s="425"/>
    </row>
    <row r="206" spans="1:10" ht="12.75" customHeight="1" thickBot="1">
      <c r="A206" s="423"/>
      <c r="B206" s="245" t="s">
        <v>72</v>
      </c>
      <c r="C206" s="246" t="s">
        <v>475</v>
      </c>
      <c r="D206" s="247" t="s">
        <v>476</v>
      </c>
      <c r="E206" s="248" t="s">
        <v>204</v>
      </c>
      <c r="F206" s="249">
        <v>0.5</v>
      </c>
      <c r="G206" s="249">
        <v>13.88</v>
      </c>
      <c r="H206" s="250">
        <f>F206*G206</f>
        <v>6.94</v>
      </c>
      <c r="I206" s="434"/>
      <c r="J206" s="429"/>
    </row>
    <row r="207" spans="1:10" ht="12.75" customHeight="1" thickBot="1">
      <c r="A207" s="314"/>
      <c r="B207" s="286"/>
      <c r="C207" s="287"/>
      <c r="D207" s="315"/>
      <c r="E207" s="289"/>
      <c r="F207" s="290"/>
      <c r="G207" s="290"/>
      <c r="H207" s="291"/>
      <c r="I207" s="305"/>
      <c r="J207" s="305"/>
    </row>
    <row r="208" spans="1:10" ht="26.25" thickBot="1">
      <c r="A208" s="421" t="s">
        <v>474</v>
      </c>
      <c r="B208" s="226" t="s">
        <v>202</v>
      </c>
      <c r="C208" s="227" t="s">
        <v>474</v>
      </c>
      <c r="D208" s="228" t="s">
        <v>473</v>
      </c>
      <c r="E208" s="229" t="s">
        <v>11</v>
      </c>
      <c r="F208" s="230"/>
      <c r="G208" s="230"/>
      <c r="H208" s="230"/>
      <c r="I208" s="231"/>
      <c r="J208" s="232"/>
    </row>
    <row r="209" spans="1:10" ht="12.75" customHeight="1">
      <c r="A209" s="422"/>
      <c r="B209" s="233" t="s">
        <v>72</v>
      </c>
      <c r="C209" s="234" t="s">
        <v>250</v>
      </c>
      <c r="D209" s="235" t="s">
        <v>251</v>
      </c>
      <c r="E209" s="236" t="s">
        <v>204</v>
      </c>
      <c r="F209" s="237">
        <v>0.3</v>
      </c>
      <c r="G209" s="237">
        <v>16.79</v>
      </c>
      <c r="H209" s="238">
        <f>F209*G209</f>
        <v>5.0369999999999999</v>
      </c>
      <c r="I209" s="432">
        <f>SUM(H209:H210)</f>
        <v>8.9610000000000003</v>
      </c>
      <c r="J209" s="425"/>
    </row>
    <row r="210" spans="1:10" ht="12.75" customHeight="1" thickBot="1">
      <c r="A210" s="423"/>
      <c r="B210" s="245" t="s">
        <v>72</v>
      </c>
      <c r="C210" s="246" t="s">
        <v>206</v>
      </c>
      <c r="D210" s="247" t="s">
        <v>207</v>
      </c>
      <c r="E210" s="248" t="s">
        <v>204</v>
      </c>
      <c r="F210" s="249">
        <v>0.3</v>
      </c>
      <c r="G210" s="249">
        <v>13.08</v>
      </c>
      <c r="H210" s="250">
        <f>F210*G210</f>
        <v>3.9239999999999999</v>
      </c>
      <c r="I210" s="434"/>
      <c r="J210" s="429"/>
    </row>
    <row r="211" spans="1:10" ht="15" thickBot="1"/>
    <row r="212" spans="1:10" ht="16.5" thickBot="1">
      <c r="A212" s="421" t="s">
        <v>480</v>
      </c>
      <c r="B212" s="226" t="s">
        <v>202</v>
      </c>
      <c r="C212" s="227" t="s">
        <v>480</v>
      </c>
      <c r="D212" s="228" t="s">
        <v>479</v>
      </c>
      <c r="E212" s="229" t="s">
        <v>11</v>
      </c>
      <c r="F212" s="230"/>
      <c r="G212" s="230"/>
      <c r="H212" s="230"/>
      <c r="I212" s="231"/>
      <c r="J212" s="232"/>
    </row>
    <row r="213" spans="1:10">
      <c r="A213" s="422"/>
      <c r="B213" s="233" t="s">
        <v>72</v>
      </c>
      <c r="C213" s="234" t="s">
        <v>250</v>
      </c>
      <c r="D213" s="235" t="s">
        <v>251</v>
      </c>
      <c r="E213" s="236" t="s">
        <v>204</v>
      </c>
      <c r="F213" s="237">
        <v>0.5</v>
      </c>
      <c r="G213" s="237">
        <v>16.79</v>
      </c>
      <c r="H213" s="238">
        <f>F213*G213</f>
        <v>8.3949999999999996</v>
      </c>
      <c r="I213" s="432">
        <f>SUM(H213:H214)</f>
        <v>15.824999999999999</v>
      </c>
      <c r="J213" s="425"/>
    </row>
    <row r="214" spans="1:10" ht="26.25" thickBot="1">
      <c r="A214" s="423"/>
      <c r="B214" s="245" t="s">
        <v>72</v>
      </c>
      <c r="C214" s="246" t="s">
        <v>481</v>
      </c>
      <c r="D214" s="247" t="s">
        <v>482</v>
      </c>
      <c r="E214" s="248" t="s">
        <v>11</v>
      </c>
      <c r="F214" s="249">
        <v>1</v>
      </c>
      <c r="G214" s="249">
        <v>7.43</v>
      </c>
      <c r="H214" s="250">
        <f>F214*G214</f>
        <v>7.43</v>
      </c>
      <c r="I214" s="434"/>
      <c r="J214" s="429"/>
    </row>
    <row r="215" spans="1:10" ht="15" thickBot="1"/>
    <row r="216" spans="1:10" ht="39" thickBot="1">
      <c r="A216" s="421" t="s">
        <v>498</v>
      </c>
      <c r="B216" s="226" t="s">
        <v>202</v>
      </c>
      <c r="C216" s="227" t="s">
        <v>498</v>
      </c>
      <c r="D216" s="228" t="s">
        <v>499</v>
      </c>
      <c r="E216" s="229" t="s">
        <v>203</v>
      </c>
      <c r="F216" s="230"/>
      <c r="G216" s="230"/>
      <c r="H216" s="230"/>
      <c r="I216" s="231"/>
      <c r="J216" s="232"/>
    </row>
    <row r="217" spans="1:10" ht="12.75" customHeight="1">
      <c r="A217" s="422"/>
      <c r="B217" s="233" t="s">
        <v>72</v>
      </c>
      <c r="C217" s="234" t="s">
        <v>278</v>
      </c>
      <c r="D217" s="235" t="s">
        <v>279</v>
      </c>
      <c r="E217" s="236" t="s">
        <v>204</v>
      </c>
      <c r="F217" s="237">
        <v>1</v>
      </c>
      <c r="G217" s="237">
        <v>19.5</v>
      </c>
      <c r="H217" s="238">
        <f>F217*G217</f>
        <v>19.5</v>
      </c>
      <c r="I217" s="432">
        <f>SUM(H217:H220)</f>
        <v>376.125</v>
      </c>
      <c r="J217" s="425"/>
    </row>
    <row r="218" spans="1:10" ht="12.75" customHeight="1">
      <c r="A218" s="422"/>
      <c r="B218" s="239" t="s">
        <v>72</v>
      </c>
      <c r="C218" s="240" t="s">
        <v>280</v>
      </c>
      <c r="D218" s="241" t="s">
        <v>281</v>
      </c>
      <c r="E218" s="242" t="s">
        <v>204</v>
      </c>
      <c r="F218" s="243">
        <v>1</v>
      </c>
      <c r="G218" s="243">
        <v>15.97</v>
      </c>
      <c r="H218" s="244">
        <f>F218*G218</f>
        <v>15.97</v>
      </c>
      <c r="I218" s="433"/>
      <c r="J218" s="427"/>
    </row>
    <row r="219" spans="1:10" ht="12.75" customHeight="1">
      <c r="A219" s="422"/>
      <c r="B219" s="239" t="s">
        <v>72</v>
      </c>
      <c r="C219" s="240" t="s">
        <v>377</v>
      </c>
      <c r="D219" s="241" t="s">
        <v>378</v>
      </c>
      <c r="E219" s="242" t="s">
        <v>204</v>
      </c>
      <c r="F219" s="243">
        <v>0.5</v>
      </c>
      <c r="G219" s="243">
        <v>26.99</v>
      </c>
      <c r="H219" s="244">
        <f>F219*G219</f>
        <v>13.494999999999999</v>
      </c>
      <c r="I219" s="433"/>
      <c r="J219" s="427"/>
    </row>
    <row r="220" spans="1:10" ht="26.25" thickBot="1">
      <c r="A220" s="423"/>
      <c r="B220" s="245" t="s">
        <v>72</v>
      </c>
      <c r="C220" s="246" t="s">
        <v>500</v>
      </c>
      <c r="D220" s="247" t="s">
        <v>501</v>
      </c>
      <c r="E220" s="248" t="s">
        <v>203</v>
      </c>
      <c r="F220" s="249">
        <v>1</v>
      </c>
      <c r="G220" s="249">
        <v>327.16000000000003</v>
      </c>
      <c r="H220" s="250">
        <f>F220*G220</f>
        <v>327.16000000000003</v>
      </c>
      <c r="I220" s="434"/>
      <c r="J220" s="429"/>
    </row>
    <row r="221" spans="1:10" ht="15" thickBot="1"/>
    <row r="222" spans="1:10" ht="26.25" customHeight="1" thickBot="1">
      <c r="A222" s="421" t="s">
        <v>502</v>
      </c>
      <c r="B222" s="306" t="s">
        <v>202</v>
      </c>
      <c r="C222" s="273" t="s">
        <v>502</v>
      </c>
      <c r="D222" s="292" t="s">
        <v>503</v>
      </c>
      <c r="E222" s="275" t="s">
        <v>203</v>
      </c>
      <c r="F222" s="276"/>
      <c r="G222" s="276"/>
      <c r="H222" s="276"/>
      <c r="I222" s="231"/>
      <c r="J222" s="232"/>
    </row>
    <row r="223" spans="1:10" ht="12.75" customHeight="1">
      <c r="A223" s="422"/>
      <c r="B223" s="307" t="s">
        <v>72</v>
      </c>
      <c r="C223" s="234" t="s">
        <v>278</v>
      </c>
      <c r="D223" s="235" t="s">
        <v>279</v>
      </c>
      <c r="E223" s="279" t="s">
        <v>204</v>
      </c>
      <c r="F223" s="302">
        <v>0.25</v>
      </c>
      <c r="G223" s="302">
        <v>19.5</v>
      </c>
      <c r="H223" s="280">
        <f>F223*G223</f>
        <v>4.875</v>
      </c>
      <c r="I223" s="424">
        <f>SUM(H223:H225)</f>
        <v>126.8475</v>
      </c>
      <c r="J223" s="425"/>
    </row>
    <row r="224" spans="1:10" ht="12.75" customHeight="1">
      <c r="A224" s="422"/>
      <c r="B224" s="308" t="s">
        <v>72</v>
      </c>
      <c r="C224" s="240" t="s">
        <v>280</v>
      </c>
      <c r="D224" s="241" t="s">
        <v>281</v>
      </c>
      <c r="E224" s="242" t="s">
        <v>204</v>
      </c>
      <c r="F224" s="243">
        <v>0.25</v>
      </c>
      <c r="G224" s="243">
        <v>15.97</v>
      </c>
      <c r="H224" s="282">
        <f>F224*G224</f>
        <v>3.9925000000000002</v>
      </c>
      <c r="I224" s="426"/>
      <c r="J224" s="427"/>
    </row>
    <row r="225" spans="1:10" ht="26.25" thickBot="1">
      <c r="A225" s="423"/>
      <c r="B225" s="309" t="s">
        <v>72</v>
      </c>
      <c r="C225" s="310" t="s">
        <v>504</v>
      </c>
      <c r="D225" s="247" t="s">
        <v>505</v>
      </c>
      <c r="E225" s="269" t="s">
        <v>203</v>
      </c>
      <c r="F225" s="249">
        <v>1</v>
      </c>
      <c r="G225" s="249">
        <v>117.98</v>
      </c>
      <c r="H225" s="285">
        <f>F225*G225</f>
        <v>117.98</v>
      </c>
      <c r="I225" s="428"/>
      <c r="J225" s="429"/>
    </row>
    <row r="226" spans="1:10" ht="15" thickBot="1"/>
    <row r="227" spans="1:10" ht="16.5" thickBot="1">
      <c r="A227" s="421" t="s">
        <v>519</v>
      </c>
      <c r="B227" s="306" t="s">
        <v>202</v>
      </c>
      <c r="C227" s="273" t="s">
        <v>519</v>
      </c>
      <c r="D227" s="292" t="s">
        <v>518</v>
      </c>
      <c r="E227" s="275" t="s">
        <v>203</v>
      </c>
      <c r="F227" s="276"/>
      <c r="G227" s="276"/>
      <c r="H227" s="276"/>
      <c r="I227" s="231"/>
      <c r="J227" s="232"/>
    </row>
    <row r="228" spans="1:10" ht="12.75" customHeight="1">
      <c r="A228" s="422"/>
      <c r="B228" s="307" t="s">
        <v>72</v>
      </c>
      <c r="C228" s="234" t="s">
        <v>278</v>
      </c>
      <c r="D228" s="235" t="s">
        <v>279</v>
      </c>
      <c r="E228" s="279" t="s">
        <v>204</v>
      </c>
      <c r="F228" s="302">
        <v>0.25</v>
      </c>
      <c r="G228" s="302">
        <v>19.5</v>
      </c>
      <c r="H228" s="280">
        <f>F228*G228</f>
        <v>4.875</v>
      </c>
      <c r="I228" s="424">
        <f>SUM(H228:H230)</f>
        <v>114.7775</v>
      </c>
      <c r="J228" s="425"/>
    </row>
    <row r="229" spans="1:10" ht="12.75" customHeight="1">
      <c r="A229" s="422"/>
      <c r="B229" s="308" t="s">
        <v>72</v>
      </c>
      <c r="C229" s="240" t="s">
        <v>280</v>
      </c>
      <c r="D229" s="241" t="s">
        <v>281</v>
      </c>
      <c r="E229" s="242" t="s">
        <v>204</v>
      </c>
      <c r="F229" s="243">
        <v>0.25</v>
      </c>
      <c r="G229" s="243">
        <v>15.97</v>
      </c>
      <c r="H229" s="282">
        <f>F229*G229</f>
        <v>3.9925000000000002</v>
      </c>
      <c r="I229" s="426"/>
      <c r="J229" s="427"/>
    </row>
    <row r="230" spans="1:10" ht="15" thickBot="1">
      <c r="A230" s="423"/>
      <c r="B230" s="309" t="s">
        <v>205</v>
      </c>
      <c r="C230" s="310" t="s">
        <v>520</v>
      </c>
      <c r="D230" s="247" t="s">
        <v>521</v>
      </c>
      <c r="E230" s="269" t="s">
        <v>203</v>
      </c>
      <c r="F230" s="249">
        <v>1</v>
      </c>
      <c r="G230" s="249">
        <v>105.91</v>
      </c>
      <c r="H230" s="285">
        <f>F230*G230</f>
        <v>105.91</v>
      </c>
      <c r="I230" s="428"/>
      <c r="J230" s="429"/>
    </row>
    <row r="231" spans="1:10" ht="15" thickBot="1"/>
    <row r="232" spans="1:10" ht="26.25" thickBot="1">
      <c r="A232" s="421" t="s">
        <v>528</v>
      </c>
      <c r="B232" s="306" t="s">
        <v>202</v>
      </c>
      <c r="C232" s="273" t="s">
        <v>528</v>
      </c>
      <c r="D232" s="292" t="s">
        <v>531</v>
      </c>
      <c r="E232" s="275" t="s">
        <v>203</v>
      </c>
      <c r="F232" s="276"/>
      <c r="G232" s="276"/>
      <c r="H232" s="276"/>
      <c r="I232" s="231"/>
      <c r="J232" s="232"/>
    </row>
    <row r="233" spans="1:10" ht="25.5">
      <c r="A233" s="422"/>
      <c r="B233" s="307" t="s">
        <v>72</v>
      </c>
      <c r="C233" s="300" t="s">
        <v>284</v>
      </c>
      <c r="D233" s="301" t="s">
        <v>285</v>
      </c>
      <c r="E233" s="279" t="s">
        <v>204</v>
      </c>
      <c r="F233" s="302">
        <v>1</v>
      </c>
      <c r="G233" s="302">
        <v>16.760000000000002</v>
      </c>
      <c r="H233" s="280">
        <f>F233*G233</f>
        <v>16.760000000000002</v>
      </c>
      <c r="I233" s="424">
        <f>SUM(H233:H235)</f>
        <v>865.83999999999992</v>
      </c>
      <c r="J233" s="425"/>
    </row>
    <row r="234" spans="1:10" ht="25.5">
      <c r="A234" s="422"/>
      <c r="B234" s="308" t="s">
        <v>72</v>
      </c>
      <c r="C234" s="240" t="s">
        <v>282</v>
      </c>
      <c r="D234" s="241" t="s">
        <v>283</v>
      </c>
      <c r="E234" s="242" t="s">
        <v>204</v>
      </c>
      <c r="F234" s="243">
        <v>2</v>
      </c>
      <c r="G234" s="243">
        <v>13.9</v>
      </c>
      <c r="H234" s="282">
        <f>F234*G234</f>
        <v>27.8</v>
      </c>
      <c r="I234" s="426"/>
      <c r="J234" s="427"/>
    </row>
    <row r="235" spans="1:10" ht="15" thickBot="1">
      <c r="A235" s="423"/>
      <c r="B235" s="309" t="s">
        <v>72</v>
      </c>
      <c r="C235" s="310" t="s">
        <v>529</v>
      </c>
      <c r="D235" s="247" t="s">
        <v>530</v>
      </c>
      <c r="E235" s="269" t="s">
        <v>203</v>
      </c>
      <c r="F235" s="249">
        <v>1</v>
      </c>
      <c r="G235" s="249">
        <v>821.28</v>
      </c>
      <c r="H235" s="285">
        <f>F235*G235</f>
        <v>821.28</v>
      </c>
      <c r="I235" s="428"/>
      <c r="J235" s="429"/>
    </row>
    <row r="236" spans="1:10" ht="15" thickBot="1"/>
    <row r="237" spans="1:10" ht="26.25" thickBot="1">
      <c r="A237" s="421" t="s">
        <v>543</v>
      </c>
      <c r="B237" s="306" t="s">
        <v>202</v>
      </c>
      <c r="C237" s="273" t="s">
        <v>543</v>
      </c>
      <c r="D237" s="292" t="s">
        <v>544</v>
      </c>
      <c r="E237" s="275" t="s">
        <v>203</v>
      </c>
      <c r="F237" s="276"/>
      <c r="G237" s="276"/>
      <c r="H237" s="276"/>
      <c r="I237" s="231"/>
      <c r="J237" s="232"/>
    </row>
    <row r="238" spans="1:10" ht="12.75" customHeight="1">
      <c r="A238" s="422"/>
      <c r="B238" s="307" t="s">
        <v>72</v>
      </c>
      <c r="C238" s="234" t="s">
        <v>278</v>
      </c>
      <c r="D238" s="235" t="s">
        <v>279</v>
      </c>
      <c r="E238" s="279" t="s">
        <v>204</v>
      </c>
      <c r="F238" s="302">
        <v>0.3</v>
      </c>
      <c r="G238" s="302">
        <v>19.5</v>
      </c>
      <c r="H238" s="280">
        <f>F238*G238</f>
        <v>5.85</v>
      </c>
      <c r="I238" s="424">
        <f>SUM(H238:H240)</f>
        <v>17.001000000000001</v>
      </c>
      <c r="J238" s="425"/>
    </row>
    <row r="239" spans="1:10" ht="12.75" customHeight="1">
      <c r="A239" s="422"/>
      <c r="B239" s="308" t="s">
        <v>72</v>
      </c>
      <c r="C239" s="240" t="s">
        <v>280</v>
      </c>
      <c r="D239" s="241" t="s">
        <v>281</v>
      </c>
      <c r="E239" s="242" t="s">
        <v>204</v>
      </c>
      <c r="F239" s="243">
        <v>0.3</v>
      </c>
      <c r="G239" s="243">
        <v>15.97</v>
      </c>
      <c r="H239" s="282">
        <f>F239*G239</f>
        <v>4.7910000000000004</v>
      </c>
      <c r="I239" s="426"/>
      <c r="J239" s="427"/>
    </row>
    <row r="240" spans="1:10" ht="26.25" thickBot="1">
      <c r="A240" s="423"/>
      <c r="B240" s="309" t="s">
        <v>72</v>
      </c>
      <c r="C240" s="310" t="s">
        <v>545</v>
      </c>
      <c r="D240" s="247" t="s">
        <v>546</v>
      </c>
      <c r="E240" s="269" t="s">
        <v>203</v>
      </c>
      <c r="F240" s="249">
        <v>1</v>
      </c>
      <c r="G240" s="249">
        <v>6.36</v>
      </c>
      <c r="H240" s="285">
        <f>F240*G240</f>
        <v>6.36</v>
      </c>
      <c r="I240" s="428"/>
      <c r="J240" s="429"/>
    </row>
    <row r="241" spans="1:10" s="321" customFormat="1" ht="18">
      <c r="A241" s="314"/>
      <c r="B241" s="338"/>
      <c r="C241" s="339"/>
      <c r="D241" s="340"/>
      <c r="E241" s="337"/>
      <c r="F241" s="341"/>
      <c r="G241" s="341"/>
      <c r="H241" s="291"/>
      <c r="I241" s="305"/>
      <c r="J241" s="305"/>
    </row>
  </sheetData>
  <mergeCells count="89">
    <mergeCell ref="A237:A240"/>
    <mergeCell ref="I238:J240"/>
    <mergeCell ref="A15:D15"/>
    <mergeCell ref="A168:A173"/>
    <mergeCell ref="I169:J173"/>
    <mergeCell ref="A182:A187"/>
    <mergeCell ref="I183:J187"/>
    <mergeCell ref="A212:A214"/>
    <mergeCell ref="I213:J214"/>
    <mergeCell ref="A189:A192"/>
    <mergeCell ref="I190:J192"/>
    <mergeCell ref="A194:A197"/>
    <mergeCell ref="I195:J197"/>
    <mergeCell ref="A199:A202"/>
    <mergeCell ref="I200:J202"/>
    <mergeCell ref="A175:A180"/>
    <mergeCell ref="I176:J180"/>
    <mergeCell ref="A216:A220"/>
    <mergeCell ref="I217:J220"/>
    <mergeCell ref="A232:A235"/>
    <mergeCell ref="I233:J235"/>
    <mergeCell ref="A222:A225"/>
    <mergeCell ref="I223:J225"/>
    <mergeCell ref="A227:A230"/>
    <mergeCell ref="I228:J230"/>
    <mergeCell ref="A208:A210"/>
    <mergeCell ref="I209:J210"/>
    <mergeCell ref="A204:A206"/>
    <mergeCell ref="I205:J206"/>
    <mergeCell ref="A149:A153"/>
    <mergeCell ref="I150:J153"/>
    <mergeCell ref="A155:A159"/>
    <mergeCell ref="I156:J159"/>
    <mergeCell ref="A161:A166"/>
    <mergeCell ref="I162:J166"/>
    <mergeCell ref="A18:A19"/>
    <mergeCell ref="I19:J19"/>
    <mergeCell ref="A21:A22"/>
    <mergeCell ref="I22:J22"/>
    <mergeCell ref="A27:A32"/>
    <mergeCell ref="I28:J32"/>
    <mergeCell ref="A34:A36"/>
    <mergeCell ref="I35:J36"/>
    <mergeCell ref="A24:A25"/>
    <mergeCell ref="I25:J25"/>
    <mergeCell ref="A38:A41"/>
    <mergeCell ref="I39:J41"/>
    <mergeCell ref="A47:A50"/>
    <mergeCell ref="I48:J50"/>
    <mergeCell ref="A60:A66"/>
    <mergeCell ref="I61:J66"/>
    <mergeCell ref="A43:A45"/>
    <mergeCell ref="I44:J45"/>
    <mergeCell ref="A86:A89"/>
    <mergeCell ref="I87:J89"/>
    <mergeCell ref="A52:A53"/>
    <mergeCell ref="I53:J53"/>
    <mergeCell ref="A55:A58"/>
    <mergeCell ref="I56:J58"/>
    <mergeCell ref="A68:A79"/>
    <mergeCell ref="I69:J79"/>
    <mergeCell ref="A81:A84"/>
    <mergeCell ref="I82:J84"/>
    <mergeCell ref="I92:J94"/>
    <mergeCell ref="A96:A99"/>
    <mergeCell ref="I97:J99"/>
    <mergeCell ref="A101:A104"/>
    <mergeCell ref="I102:J104"/>
    <mergeCell ref="A133:A140"/>
    <mergeCell ref="I134:J140"/>
    <mergeCell ref="A142:A147"/>
    <mergeCell ref="I143:J147"/>
    <mergeCell ref="A16:D16"/>
    <mergeCell ref="A123:A126"/>
    <mergeCell ref="I124:J126"/>
    <mergeCell ref="A128:A131"/>
    <mergeCell ref="I129:J131"/>
    <mergeCell ref="A106:A109"/>
    <mergeCell ref="I107:J109"/>
    <mergeCell ref="A111:A114"/>
    <mergeCell ref="I112:J114"/>
    <mergeCell ref="A116:A121"/>
    <mergeCell ref="I117:J121"/>
    <mergeCell ref="A91:A94"/>
    <mergeCell ref="A1:J10"/>
    <mergeCell ref="A11:J12"/>
    <mergeCell ref="E13:J14"/>
    <mergeCell ref="A13:D13"/>
    <mergeCell ref="A14:D14"/>
  </mergeCells>
  <printOptions horizontalCentered="1"/>
  <pageMargins left="0.78740157480314965" right="0.78740157480314965" top="0.78740157480314965" bottom="0.78740157480314965" header="0" footer="0"/>
  <pageSetup paperSize="9" scale="57" fitToHeight="20" orientation="portrait" r:id="rId1"/>
  <rowBreaks count="3" manualBreakCount="3">
    <brk id="67" max="9" man="1"/>
    <brk id="127" max="9" man="1"/>
    <brk id="18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PO Térreo</vt:lpstr>
      <vt:lpstr>CR Térreo</vt:lpstr>
      <vt:lpstr>Composição</vt:lpstr>
      <vt:lpstr>Composição!Area_de_impressao</vt:lpstr>
      <vt:lpstr>'CR Térreo'!Area_de_impressao</vt:lpstr>
      <vt:lpstr>'PO Térreo'!Area_de_impressao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am200236</cp:lastModifiedBy>
  <cp:lastPrinted>2017-04-04T17:12:44Z</cp:lastPrinted>
  <dcterms:created xsi:type="dcterms:W3CDTF">2012-10-15T18:57:41Z</dcterms:created>
  <dcterms:modified xsi:type="dcterms:W3CDTF">2017-05-19T17:55:06Z</dcterms:modified>
</cp:coreProperties>
</file>